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X:\4.9 โครงการเปลี่ยนป้ายคัทเอ้าท์เก่า 150 สาขา งบประมาณปี 2566\"/>
    </mc:Choice>
  </mc:AlternateContent>
  <bookViews>
    <workbookView xWindow="0" yWindow="0" windowWidth="16380" windowHeight="8190" tabRatio="500"/>
  </bookViews>
  <sheets>
    <sheet name="รายชื่อ150 สาขา" sheetId="2" r:id="rId1"/>
    <sheet name="BOQ งานป้ายไวนิล" sheetId="1" r:id="rId2"/>
  </sheets>
  <definedNames>
    <definedName name="_xlnm._FilterDatabase" localSheetId="0" hidden="1">'รายชื่อ150 สาขา'!$A$2:$AD$3</definedName>
    <definedName name="_xlnm.Print_Area" localSheetId="1">'BOQ งานป้ายไวนิล'!$A$1:$M$37</definedName>
    <definedName name="_xlnm.Print_Area" localSheetId="0">'รายชื่อ150 สาขา'!$A$1:$AD$180</definedName>
    <definedName name="_xlnm.Print_Titles" localSheetId="0">'รายชื่อ150 สาขา'!$1:$3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153" i="2" l="1"/>
  <c r="G153" i="2"/>
  <c r="I153" i="2" s="1"/>
  <c r="I152" i="2"/>
  <c r="H152" i="2"/>
  <c r="G152" i="2"/>
  <c r="H151" i="2"/>
  <c r="G151" i="2"/>
  <c r="I151" i="2" s="1"/>
  <c r="H150" i="2"/>
  <c r="G150" i="2"/>
  <c r="I150" i="2" s="1"/>
  <c r="H149" i="2"/>
  <c r="G149" i="2"/>
  <c r="I149" i="2" s="1"/>
  <c r="I148" i="2"/>
  <c r="H148" i="2"/>
  <c r="G148" i="2"/>
  <c r="H147" i="2"/>
  <c r="G147" i="2"/>
  <c r="I147" i="2" s="1"/>
  <c r="H146" i="2"/>
  <c r="G146" i="2"/>
  <c r="I146" i="2" s="1"/>
  <c r="H145" i="2"/>
  <c r="G145" i="2"/>
  <c r="I145" i="2" s="1"/>
  <c r="I144" i="2"/>
  <c r="H144" i="2"/>
  <c r="G144" i="2"/>
  <c r="H143" i="2"/>
  <c r="G143" i="2"/>
  <c r="I143" i="2" s="1"/>
  <c r="I142" i="2"/>
  <c r="H142" i="2"/>
  <c r="I141" i="2"/>
  <c r="H141" i="2"/>
  <c r="G141" i="2"/>
  <c r="H140" i="2"/>
  <c r="G140" i="2"/>
  <c r="I140" i="2" s="1"/>
  <c r="H139" i="2"/>
  <c r="G139" i="2"/>
  <c r="I139" i="2" s="1"/>
  <c r="H138" i="2"/>
  <c r="G138" i="2"/>
  <c r="I138" i="2" s="1"/>
  <c r="H137" i="2"/>
  <c r="G137" i="2"/>
  <c r="I137" i="2" s="1"/>
  <c r="H136" i="2"/>
  <c r="G136" i="2"/>
  <c r="I136" i="2" s="1"/>
  <c r="H135" i="2"/>
  <c r="G135" i="2"/>
  <c r="I135" i="2" s="1"/>
  <c r="H134" i="2"/>
  <c r="G134" i="2"/>
  <c r="I134" i="2" s="1"/>
  <c r="H133" i="2"/>
  <c r="G133" i="2"/>
  <c r="I133" i="2" s="1"/>
  <c r="H132" i="2"/>
  <c r="G132" i="2"/>
  <c r="I132" i="2" s="1"/>
  <c r="H131" i="2"/>
  <c r="G131" i="2"/>
  <c r="I131" i="2" s="1"/>
  <c r="H130" i="2"/>
  <c r="G130" i="2"/>
  <c r="I130" i="2" s="1"/>
  <c r="I129" i="2"/>
  <c r="I128" i="2"/>
  <c r="H128" i="2"/>
  <c r="H127" i="2"/>
  <c r="G127" i="2"/>
  <c r="I127" i="2" s="1"/>
  <c r="H126" i="2"/>
  <c r="G126" i="2"/>
  <c r="I126" i="2" s="1"/>
  <c r="I125" i="2"/>
  <c r="H125" i="2"/>
  <c r="G125" i="2"/>
  <c r="H124" i="2"/>
  <c r="I124" i="2" s="1"/>
  <c r="G124" i="2"/>
  <c r="H123" i="2"/>
  <c r="G123" i="2"/>
  <c r="I123" i="2" s="1"/>
  <c r="H122" i="2"/>
  <c r="G122" i="2"/>
  <c r="I122" i="2" s="1"/>
  <c r="I121" i="2"/>
  <c r="H121" i="2"/>
  <c r="G121" i="2"/>
  <c r="H120" i="2"/>
  <c r="I120" i="2" s="1"/>
  <c r="G120" i="2"/>
  <c r="H119" i="2"/>
  <c r="G119" i="2"/>
  <c r="I119" i="2" s="1"/>
  <c r="H118" i="2"/>
  <c r="G118" i="2"/>
  <c r="I118" i="2" s="1"/>
  <c r="I117" i="2"/>
  <c r="G117" i="2"/>
  <c r="H116" i="2"/>
  <c r="G116" i="2"/>
  <c r="I116" i="2" s="1"/>
  <c r="H115" i="2"/>
  <c r="G115" i="2"/>
  <c r="I115" i="2" s="1"/>
  <c r="I114" i="2"/>
  <c r="H114" i="2"/>
  <c r="G114" i="2"/>
  <c r="H113" i="2"/>
  <c r="I113" i="2" s="1"/>
  <c r="G113" i="2"/>
  <c r="H112" i="2"/>
  <c r="G112" i="2"/>
  <c r="I112" i="2" s="1"/>
  <c r="H111" i="2"/>
  <c r="G111" i="2"/>
  <c r="I111" i="2" s="1"/>
  <c r="I110" i="2"/>
  <c r="H110" i="2"/>
  <c r="G110" i="2"/>
  <c r="H109" i="2"/>
  <c r="I109" i="2" s="1"/>
  <c r="G109" i="2"/>
  <c r="H108" i="2"/>
  <c r="G108" i="2"/>
  <c r="I108" i="2" s="1"/>
  <c r="H107" i="2"/>
  <c r="G107" i="2"/>
  <c r="I107" i="2" s="1"/>
  <c r="I106" i="2"/>
  <c r="H106" i="2"/>
  <c r="G106" i="2"/>
  <c r="H105" i="2"/>
  <c r="I105" i="2" s="1"/>
  <c r="G105" i="2"/>
  <c r="H104" i="2"/>
  <c r="G104" i="2"/>
  <c r="I104" i="2" s="1"/>
  <c r="G103" i="2"/>
  <c r="I103" i="2" s="1"/>
  <c r="H102" i="2"/>
  <c r="I102" i="2" s="1"/>
  <c r="G102" i="2"/>
  <c r="H101" i="2"/>
  <c r="G101" i="2"/>
  <c r="I101" i="2" s="1"/>
  <c r="H100" i="2"/>
  <c r="G100" i="2"/>
  <c r="I100" i="2" s="1"/>
  <c r="I99" i="2"/>
  <c r="H99" i="2"/>
  <c r="G99" i="2"/>
  <c r="H98" i="2"/>
  <c r="I98" i="2" s="1"/>
  <c r="G98" i="2"/>
  <c r="H97" i="2"/>
  <c r="G97" i="2"/>
  <c r="I97" i="2" s="1"/>
  <c r="H96" i="2"/>
  <c r="G96" i="2"/>
  <c r="I96" i="2" s="1"/>
  <c r="I95" i="2"/>
  <c r="H95" i="2"/>
  <c r="G95" i="2"/>
  <c r="H94" i="2"/>
  <c r="I94" i="2" s="1"/>
  <c r="G94" i="2"/>
  <c r="H93" i="2"/>
  <c r="G93" i="2"/>
  <c r="I93" i="2" s="1"/>
  <c r="H92" i="2"/>
  <c r="G92" i="2"/>
  <c r="I92" i="2" s="1"/>
  <c r="I91" i="2"/>
  <c r="H91" i="2"/>
  <c r="G91" i="2"/>
  <c r="U90" i="2"/>
  <c r="I90" i="2"/>
  <c r="H90" i="2"/>
  <c r="G90" i="2"/>
  <c r="I89" i="2"/>
  <c r="H89" i="2"/>
  <c r="G89" i="2"/>
  <c r="H88" i="2"/>
  <c r="G88" i="2"/>
  <c r="I88" i="2" s="1"/>
  <c r="H87" i="2"/>
  <c r="G87" i="2"/>
  <c r="I87" i="2" s="1"/>
  <c r="I86" i="2"/>
  <c r="H86" i="2"/>
  <c r="G86" i="2"/>
  <c r="I85" i="2"/>
  <c r="H85" i="2"/>
  <c r="G85" i="2"/>
  <c r="H84" i="2"/>
  <c r="G84" i="2"/>
  <c r="I84" i="2" s="1"/>
  <c r="H83" i="2"/>
  <c r="G83" i="2"/>
  <c r="I83" i="2" s="1"/>
  <c r="I82" i="2"/>
  <c r="H82" i="2"/>
  <c r="G82" i="2"/>
  <c r="Q81" i="2"/>
  <c r="I81" i="2"/>
  <c r="H81" i="2"/>
  <c r="G81" i="2"/>
  <c r="I80" i="2"/>
  <c r="H80" i="2"/>
  <c r="G80" i="2"/>
  <c r="H79" i="2"/>
  <c r="G79" i="2"/>
  <c r="I79" i="2" s="1"/>
  <c r="H78" i="2"/>
  <c r="G78" i="2"/>
  <c r="I78" i="2" s="1"/>
  <c r="I77" i="2"/>
  <c r="H77" i="2"/>
  <c r="G77" i="2"/>
  <c r="I76" i="2"/>
  <c r="H76" i="2"/>
  <c r="G76" i="2"/>
  <c r="H75" i="2"/>
  <c r="G75" i="2"/>
  <c r="I75" i="2" s="1"/>
  <c r="H74" i="2"/>
  <c r="G74" i="2"/>
  <c r="I74" i="2" s="1"/>
  <c r="I73" i="2"/>
  <c r="H73" i="2"/>
  <c r="G73" i="2"/>
  <c r="H72" i="2"/>
  <c r="G72" i="2"/>
  <c r="I72" i="2" s="1"/>
  <c r="I71" i="2"/>
  <c r="H71" i="2"/>
  <c r="G71" i="2"/>
  <c r="H70" i="2"/>
  <c r="I70" i="2" s="1"/>
  <c r="G70" i="2"/>
  <c r="H69" i="2" l="1"/>
  <c r="G69" i="2"/>
  <c r="H68" i="2"/>
  <c r="G68" i="2"/>
  <c r="H67" i="2"/>
  <c r="G67" i="2"/>
  <c r="G66" i="2"/>
  <c r="I66" i="2" s="1"/>
  <c r="Q65" i="2"/>
  <c r="H65" i="2"/>
  <c r="G65" i="2"/>
  <c r="H64" i="2"/>
  <c r="G64" i="2"/>
  <c r="H63" i="2"/>
  <c r="I63" i="2" s="1"/>
  <c r="G63" i="2"/>
  <c r="H62" i="2"/>
  <c r="G62" i="2"/>
  <c r="H61" i="2"/>
  <c r="G61" i="2"/>
  <c r="H60" i="2"/>
  <c r="G60" i="2"/>
  <c r="I60" i="2" s="1"/>
  <c r="H59" i="2"/>
  <c r="G59" i="2"/>
  <c r="H58" i="2"/>
  <c r="G58" i="2"/>
  <c r="I58" i="2" s="1"/>
  <c r="H57" i="2"/>
  <c r="G57" i="2"/>
  <c r="I56" i="2"/>
  <c r="H55" i="2"/>
  <c r="G55" i="2"/>
  <c r="H54" i="2"/>
  <c r="G54" i="2"/>
  <c r="H53" i="2"/>
  <c r="G53" i="2"/>
  <c r="L52" i="2"/>
  <c r="K52" i="2"/>
  <c r="M52" i="2" s="1"/>
  <c r="H52" i="2"/>
  <c r="G52" i="2"/>
  <c r="H51" i="2"/>
  <c r="G51" i="2"/>
  <c r="I51" i="2" s="1"/>
  <c r="H50" i="2"/>
  <c r="G50" i="2"/>
  <c r="H49" i="2"/>
  <c r="G49" i="2"/>
  <c r="P48" i="2"/>
  <c r="O48" i="2"/>
  <c r="H48" i="2"/>
  <c r="G48" i="2"/>
  <c r="I48" i="2" s="1"/>
  <c r="H47" i="2"/>
  <c r="G47" i="2"/>
  <c r="H46" i="2"/>
  <c r="G46" i="2"/>
  <c r="I46" i="2" s="1"/>
  <c r="H45" i="2"/>
  <c r="G45" i="2"/>
  <c r="H44" i="2"/>
  <c r="G44" i="2"/>
  <c r="I44" i="2" s="1"/>
  <c r="L43" i="2"/>
  <c r="K43" i="2"/>
  <c r="H43" i="2"/>
  <c r="G43" i="2"/>
  <c r="P42" i="2"/>
  <c r="O42" i="2"/>
  <c r="L42" i="2"/>
  <c r="K42" i="2"/>
  <c r="M42" i="2" s="1"/>
  <c r="H42" i="2"/>
  <c r="G42" i="2"/>
  <c r="H41" i="2"/>
  <c r="G41" i="2"/>
  <c r="H40" i="2"/>
  <c r="G40" i="2"/>
  <c r="Q39" i="2"/>
  <c r="M39" i="2"/>
  <c r="H39" i="2"/>
  <c r="G39" i="2"/>
  <c r="H38" i="2"/>
  <c r="G38" i="2"/>
  <c r="M37" i="2"/>
  <c r="H37" i="2"/>
  <c r="G37" i="2"/>
  <c r="H36" i="2"/>
  <c r="G36" i="2"/>
  <c r="Q35" i="2"/>
  <c r="H35" i="2"/>
  <c r="G35" i="2"/>
  <c r="H34" i="2"/>
  <c r="G34" i="2"/>
  <c r="Q33" i="2"/>
  <c r="H33" i="2"/>
  <c r="G33" i="2"/>
  <c r="M32" i="2"/>
  <c r="H32" i="2"/>
  <c r="G32" i="2"/>
  <c r="Q31" i="2"/>
  <c r="H31" i="2"/>
  <c r="G31" i="2"/>
  <c r="Q30" i="2"/>
  <c r="M30" i="2"/>
  <c r="H30" i="2"/>
  <c r="G30" i="2"/>
  <c r="P29" i="2"/>
  <c r="O29" i="2"/>
  <c r="L29" i="2"/>
  <c r="K29" i="2"/>
  <c r="H29" i="2"/>
  <c r="G29" i="2"/>
  <c r="Q28" i="2"/>
  <c r="H28" i="2"/>
  <c r="G28" i="2"/>
  <c r="Q27" i="2"/>
  <c r="H27" i="2"/>
  <c r="G27" i="2"/>
  <c r="H26" i="2"/>
  <c r="G26" i="2"/>
  <c r="Q25" i="2"/>
  <c r="L25" i="2"/>
  <c r="K25" i="2"/>
  <c r="H25" i="2"/>
  <c r="G25" i="2"/>
  <c r="H24" i="2"/>
  <c r="G24" i="2"/>
  <c r="P23" i="2"/>
  <c r="O23" i="2"/>
  <c r="L23" i="2"/>
  <c r="K23" i="2"/>
  <c r="H23" i="2"/>
  <c r="G23" i="2"/>
  <c r="Q22" i="2"/>
  <c r="H22" i="2"/>
  <c r="G22" i="2"/>
  <c r="Q21" i="2"/>
  <c r="H21" i="2"/>
  <c r="G21" i="2"/>
  <c r="M20" i="2"/>
  <c r="H20" i="2"/>
  <c r="G20" i="2"/>
  <c r="P19" i="2"/>
  <c r="O19" i="2"/>
  <c r="L19" i="2"/>
  <c r="K19" i="2"/>
  <c r="H19" i="2"/>
  <c r="I19" i="2" s="1"/>
  <c r="M18" i="2"/>
  <c r="H18" i="2"/>
  <c r="G18" i="2"/>
  <c r="P17" i="2"/>
  <c r="O17" i="2"/>
  <c r="L17" i="2"/>
  <c r="K17" i="2"/>
  <c r="H17" i="2"/>
  <c r="G17" i="2"/>
  <c r="Q16" i="2"/>
  <c r="H16" i="2"/>
  <c r="G16" i="2"/>
  <c r="Q15" i="2"/>
  <c r="H15" i="2"/>
  <c r="G15" i="2"/>
  <c r="H14" i="2"/>
  <c r="G14" i="2"/>
  <c r="H13" i="2"/>
  <c r="G13" i="2"/>
  <c r="H12" i="2"/>
  <c r="G12" i="2"/>
  <c r="Y11" i="2"/>
  <c r="Z11" i="2" s="1"/>
  <c r="H10" i="2"/>
  <c r="G10" i="2"/>
  <c r="H9" i="2"/>
  <c r="G9" i="2"/>
  <c r="H8" i="2"/>
  <c r="G8" i="2"/>
  <c r="I8" i="2" s="1"/>
  <c r="Y7" i="2"/>
  <c r="Z7" i="2" s="1"/>
  <c r="H6" i="2"/>
  <c r="G6" i="2"/>
  <c r="U5" i="2"/>
  <c r="I5" i="2"/>
  <c r="I4" i="2"/>
  <c r="J33" i="1"/>
  <c r="H33" i="1"/>
  <c r="J32" i="1"/>
  <c r="H32" i="1"/>
  <c r="K32" i="1" s="1"/>
  <c r="J31" i="1"/>
  <c r="H31" i="1"/>
  <c r="K31" i="1" s="1"/>
  <c r="J29" i="1"/>
  <c r="H29" i="1"/>
  <c r="J28" i="1"/>
  <c r="H28" i="1"/>
  <c r="K28" i="1" s="1"/>
  <c r="J27" i="1"/>
  <c r="H27" i="1"/>
  <c r="J23" i="1"/>
  <c r="H23" i="1"/>
  <c r="K23" i="1" s="1"/>
  <c r="J22" i="1"/>
  <c r="H22" i="1"/>
  <c r="J21" i="1"/>
  <c r="H21" i="1"/>
  <c r="K21" i="1" s="1"/>
  <c r="J19" i="1"/>
  <c r="H19" i="1"/>
  <c r="J18" i="1"/>
  <c r="H18" i="1"/>
  <c r="K18" i="1" s="1"/>
  <c r="J17" i="1"/>
  <c r="H17" i="1"/>
  <c r="J13" i="1"/>
  <c r="H13" i="1"/>
  <c r="J12" i="1"/>
  <c r="H12" i="1"/>
  <c r="J11" i="1"/>
  <c r="H11" i="1"/>
  <c r="K29" i="1" l="1"/>
  <c r="K33" i="1"/>
  <c r="I25" i="2"/>
  <c r="M29" i="2"/>
  <c r="I16" i="2"/>
  <c r="I22" i="2"/>
  <c r="I33" i="2"/>
  <c r="I30" i="2"/>
  <c r="I45" i="2"/>
  <c r="I14" i="2"/>
  <c r="I29" i="2"/>
  <c r="I36" i="2"/>
  <c r="I54" i="2"/>
  <c r="I15" i="2"/>
  <c r="M25" i="2"/>
  <c r="I27" i="2"/>
  <c r="I57" i="2"/>
  <c r="I52" i="2"/>
  <c r="I17" i="2"/>
  <c r="Q17" i="2"/>
  <c r="I20" i="2"/>
  <c r="I31" i="2"/>
  <c r="I39" i="2"/>
  <c r="I40" i="2"/>
  <c r="I64" i="2"/>
  <c r="I68" i="2"/>
  <c r="I9" i="2"/>
  <c r="M17" i="2"/>
  <c r="M23" i="2"/>
  <c r="I26" i="2"/>
  <c r="I35" i="2"/>
  <c r="I38" i="2"/>
  <c r="I41" i="2"/>
  <c r="M43" i="2"/>
  <c r="I50" i="2"/>
  <c r="I65" i="2"/>
  <c r="I13" i="2"/>
  <c r="I18" i="2"/>
  <c r="M19" i="2"/>
  <c r="I21" i="2"/>
  <c r="I24" i="2"/>
  <c r="I32" i="2"/>
  <c r="I42" i="2"/>
  <c r="Q42" i="2"/>
  <c r="I49" i="2"/>
  <c r="I53" i="2"/>
  <c r="I55" i="2"/>
  <c r="I59" i="2"/>
  <c r="I61" i="2"/>
  <c r="I6" i="2"/>
  <c r="I10" i="2"/>
  <c r="I12" i="2"/>
  <c r="Q19" i="2"/>
  <c r="I23" i="2"/>
  <c r="Q23" i="2"/>
  <c r="I28" i="2"/>
  <c r="Q29" i="2"/>
  <c r="I34" i="2"/>
  <c r="I37" i="2"/>
  <c r="I43" i="2"/>
  <c r="I47" i="2"/>
  <c r="Q48" i="2"/>
  <c r="I62" i="2"/>
  <c r="I67" i="2"/>
  <c r="I69" i="2"/>
  <c r="K13" i="1"/>
  <c r="K22" i="1"/>
  <c r="K27" i="1"/>
  <c r="K34" i="1" s="1"/>
  <c r="K17" i="1"/>
  <c r="K19" i="1"/>
  <c r="K11" i="1"/>
  <c r="K12" i="1"/>
  <c r="K24" i="1" l="1"/>
  <c r="J7" i="1" l="1"/>
  <c r="H7" i="1"/>
  <c r="J9" i="1"/>
  <c r="H9" i="1"/>
  <c r="J8" i="1"/>
  <c r="H8" i="1"/>
  <c r="K7" i="1" l="1"/>
  <c r="K8" i="1"/>
  <c r="K9" i="1"/>
  <c r="K14" i="1" l="1"/>
  <c r="K35" i="1" s="1"/>
  <c r="K36" i="1" s="1"/>
  <c r="K37" i="1" l="1"/>
</calcChain>
</file>

<file path=xl/sharedStrings.xml><?xml version="1.0" encoding="utf-8"?>
<sst xmlns="http://schemas.openxmlformats.org/spreadsheetml/2006/main" count="824" uniqueCount="404">
  <si>
    <t>ลำดับ</t>
  </si>
  <si>
    <t>รายการ</t>
  </si>
  <si>
    <t>รายละเอียด</t>
  </si>
  <si>
    <t xml:space="preserve">ยี่ห้อ / ขนาด </t>
  </si>
  <si>
    <t>จำนวน</t>
  </si>
  <si>
    <t>หน่วย</t>
  </si>
  <si>
    <t xml:space="preserve">ค่าของ </t>
  </si>
  <si>
    <t xml:space="preserve">ค่า แรง </t>
  </si>
  <si>
    <t>ค่าของ+ค่าแรง</t>
  </si>
  <si>
    <t>หมายเหตุ</t>
  </si>
  <si>
    <t>บาท/หน่วย</t>
  </si>
  <si>
    <t>เป็นเงิน(บาท)</t>
  </si>
  <si>
    <t>รวม (บาท)</t>
  </si>
  <si>
    <t>งานป้ายไวนิลพร้อมโครงเหล็กพร้อมติดตั้ง ตึก 1 คูหา 1 ชั้น</t>
  </si>
  <si>
    <t>ตึก 1 คูหา 1 ชั้น</t>
  </si>
  <si>
    <t>1.1.1</t>
  </si>
  <si>
    <t>ตร.ม</t>
  </si>
  <si>
    <t xml:space="preserve">ชุดทามเมอร์เปิด-ปิดไฟ ใช้ยี่ห้อ HACO รุ่น HACO-TM-B20 ขนาด 15 แอมป์ , ส่วนเหล็กชุดขาไฟ ใช้เหล็กกล่องทาสีกันสนิม ขนาดเล็ก 1" หนา 1.2 มิล หรือใช้เหล็กกลมก็ได้ (ติดตั้งตามแบบที่แนบ) </t>
  </si>
  <si>
    <t>1.1.3</t>
  </si>
  <si>
    <t>งานผลิตไวนิล+ติดตั้งไวนิล</t>
  </si>
  <si>
    <t>ผลิตขึ้นรูปไวนิล</t>
  </si>
  <si>
    <t>ผลิตตามแบบที่บริษัทกำหนดให้</t>
  </si>
  <si>
    <t xml:space="preserve">ไวนิล ขนาด กว้าง 4.60 เมตร สูง 4.00 เมตร แบบไวนิลหลังดำความหนา 400 แกรม หมึกพิมพ์คุณภาพรับประกัน 18 เดือน </t>
  </si>
  <si>
    <t>ติดตั้งไวนิลเข้าโครงป้าย</t>
  </si>
  <si>
    <t>โครงสร้างป้ายขนาดกว้าง 4.6 เมตร สูง 4.0 เมตร</t>
  </si>
  <si>
    <t>รวมราคางานป้ายไวนิลพร้อมโครงเหล็กพร้อมติดตั้ง ตึก 1 คูหา 1 ชั้น</t>
  </si>
  <si>
    <t>งานป้ายไวนิลพร้อมโครงเหล็กพร้อมติดตั้ง ตึก 1 คูหา 2 ชั้น</t>
  </si>
  <si>
    <t>ตึก 1 คูหา 2 ชั้น</t>
  </si>
  <si>
    <t>1.2.1</t>
  </si>
  <si>
    <t>รวมราคางานป้ายไวนิลพร้อมโครงเหล็กพร้อมติดตั้ง ตึก 1 คูหา 2 ชั้น</t>
  </si>
  <si>
    <t>งานป้ายไวนิลพร้อมโครงเหล็กพร้อมติดตั้ง ตึก 1 คูหา 3 ชั้น</t>
  </si>
  <si>
    <t>ตึก 1 คูหา 3 ชั้น</t>
  </si>
  <si>
    <t>รวมราคางานป้ายไวนิลพร้อมโครงเหล็กพร้อมติดตั้ง ตึก 1 คูหา 3 ชั้น</t>
  </si>
  <si>
    <t>อัน</t>
  </si>
  <si>
    <t>รวมเงิน</t>
  </si>
  <si>
    <t>Vat 7 %</t>
  </si>
  <si>
    <t>ราคารวมภาษีมูลค่าพิ่มรวมทั้งสิ้น</t>
  </si>
  <si>
    <t>รื้อถอนผืนไวนิลเดิม</t>
  </si>
  <si>
    <t>งานรื้อถอนเฉพาะผืนไวนิลเดิม</t>
  </si>
  <si>
    <t>1.1.2</t>
  </si>
  <si>
    <t>1.2.2</t>
  </si>
  <si>
    <t>ดวง</t>
  </si>
  <si>
    <t>ติดตั้งชุดขาไฟสปอร์ตไลท์+โคมไฟสปอร์ตไลท์+เดินไฟใช้งานได้ (งานติดตั้งใหม่)</t>
  </si>
  <si>
    <t>งานเปลี่ยนชุดทามเมอร์เปิด-ปิดไฟ ทดแทนตัวที่เสีย</t>
  </si>
  <si>
    <t>ชุดทามเมอร์เปิด-ปิดไฟ ใช้ยี่ห้อ HACO รุ่น HACO-TM-B20 ขนาด 15 แอมป์</t>
  </si>
  <si>
    <t>ชุดโคมไฟสปอร์ตไลท์แบบ LED 50W + ควบคุมด้วยทามเมอร์เปิด-ปิดไฟ</t>
  </si>
  <si>
    <t>ชุดโคมไฟสปอร์ตไลท์แบบ LED 50W</t>
  </si>
  <si>
    <t>งานเปลี่ยนชุดโคมไฟสปอร์ตไลท์แบบ LED 50W ทดแทนตัวที่เสีย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</si>
  <si>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</si>
  <si>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</si>
  <si>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</si>
  <si>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</si>
  <si>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</si>
  <si>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</si>
  <si>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</si>
  <si>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</si>
  <si>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</si>
  <si>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3.2.1</t>
  </si>
  <si>
    <t>3.2.2</t>
  </si>
  <si>
    <t>3.2.3</t>
  </si>
  <si>
    <t>BOQ งานเปลี่ยนผืนป้ายไวนิลเก่า พร้อมติดตั้งใหม่ และงานเปลี่ยน/ติดตั้งไฟสปอร์ตไลท์ทดแทนตัวที่เสีย หน้าอาคารเฮงลิสซิ่งฯ สาขาเก่า จำนวน 150 แห่ง</t>
  </si>
  <si>
    <t>โซน</t>
  </si>
  <si>
    <t>รหัสสาขา</t>
  </si>
  <si>
    <t>ชื่อสาขา</t>
  </si>
  <si>
    <t>จังหวัด</t>
  </si>
  <si>
    <t>คัทใหญ่ (ด้านหน้าตึก)</t>
  </si>
  <si>
    <t>ด้านข้างซ้าย (คัดใหญ่)</t>
  </si>
  <si>
    <t>ด้านข้างขวา (คัดใหญ่)</t>
  </si>
  <si>
    <t>คัทเล็ก (ด้านหน้าตึก)</t>
  </si>
  <si>
    <t>คัททาว์เวอร์(ดาดฟ้า) 2 ด้าน</t>
  </si>
  <si>
    <t>จำนวนสปอร์ตไลท์ที่ต้องเปลี่ยน 50W</t>
  </si>
  <si>
    <t>ที่อยู่สาขา</t>
  </si>
  <si>
    <t>เสนอราคา</t>
  </si>
  <si>
    <t>ความกว้าง</t>
  </si>
  <si>
    <t>ความสูง</t>
  </si>
  <si>
    <t>ตรม.</t>
  </si>
  <si>
    <t>รวมตรม 2 ด้าน</t>
  </si>
  <si>
    <t>เปลี่ยนสปอตไลท์</t>
  </si>
  <si>
    <t>งานป้ายไวนิล</t>
  </si>
  <si>
    <t>ภาคเหนือ</t>
  </si>
  <si>
    <t>บ้านดู่</t>
  </si>
  <si>
    <t>เชียงราย</t>
  </si>
  <si>
    <t>310 ม.3 ต.บ้านดู่    อ.เมืองเชียงราย จ.เชียงราย 57100</t>
  </si>
  <si>
    <t>แม่อาย</t>
  </si>
  <si>
    <t>เชียงใหม่</t>
  </si>
  <si>
    <t>164/2-3 ม.5 ต.แม่อาย อ.แม่อาย จ.เชียงใหม่ 50280</t>
  </si>
  <si>
    <t>เวียงชัย</t>
  </si>
  <si>
    <t>427/4 ม.1 ต.เวียงชัย อ.เวียงชัย จ.เชียงราย 57210</t>
  </si>
  <si>
    <t>เวียงป่าเป้า</t>
  </si>
  <si>
    <t>116 ม.6 ต.เวียง อ.เวียงป่าเป้า จ.เชียงราย 57170</t>
  </si>
  <si>
    <t>ลำปาง(ฉัตรไชย)</t>
  </si>
  <si>
    <t>ลำปาง</t>
  </si>
  <si>
    <t>359/12-14 ถ.ฉัตรไชย ต.สวนดอก อ.เมืองลำปาง จ.ลำปาง 52000</t>
  </si>
  <si>
    <t>แม่ใจ</t>
  </si>
  <si>
    <t>พะเยา</t>
  </si>
  <si>
    <t>179 ม.9 ต.ศรีถ้อย อ.แม่ใจ จ.พะเยา 56130</t>
  </si>
  <si>
    <t>งาว</t>
  </si>
  <si>
    <t>59/8 ม.2 ต.หลวงใต้ อ.งาว จ.ลำปาง 52110</t>
  </si>
  <si>
    <t>แม่ขะจาน</t>
  </si>
  <si>
    <t>144/4 ม.1 ต.แม่เจดีย์ อ.เวียงป่าเป้า จ.เชียงราย 57260</t>
  </si>
  <si>
    <t>วังเหนือ</t>
  </si>
  <si>
    <t>510 ม.4 ต.วังเหนือ อ.วังเหนือ จ.ลำปาง 52140</t>
  </si>
  <si>
    <t>พญาเม็งราย</t>
  </si>
  <si>
    <t>228/1 ม.10 ต.แม่เปา อ.พญาเม็งราย จ.เชียงราย 57290</t>
  </si>
  <si>
    <t>แจ้ห่ม</t>
  </si>
  <si>
    <t>212 ม.9 ต.แจ้ห่ม อ.แจ้ห่ม จ.ลำปาง 52120</t>
  </si>
  <si>
    <t>จอมทอง</t>
  </si>
  <si>
    <t>614/10 ม.14 ต.ข่วงเปา อ.จอมทอง จ.เชียงใหม่ 50160</t>
  </si>
  <si>
    <t>แม่สาย</t>
  </si>
  <si>
    <t>29/8 ม.8 ต.แม่สาย อ.แม่สาย จ.เชียงราย 57130</t>
  </si>
  <si>
    <t>ดอยสะเก็ด</t>
  </si>
  <si>
    <t>107 ม.3 ต.เชิงดอย อ.ดอยสะเก็ด จ.เชียงใหม่ 50220</t>
  </si>
  <si>
    <t>เทิง</t>
  </si>
  <si>
    <t>192/1 ม.2 ต.เวียง อ.เทิง จ.เชียงราย 57160</t>
  </si>
  <si>
    <t>เด่นห้า</t>
  </si>
  <si>
    <t>511/13 ม.5 ต.รอบเวียง อ.เมืองเชียงราย จ.เชียงราย 57000</t>
  </si>
  <si>
    <t>เชียงคำ(สามแยกแช่แห้ง)</t>
  </si>
  <si>
    <t>229/7 ม.5 ต.หย่วน อ.เชียงคำ จ.พะเยา 56110</t>
  </si>
  <si>
    <t>เกาะคา</t>
  </si>
  <si>
    <t>286 ม.3 ต.ศาลา อ.เกาะคา จ.ลำปาง 52130</t>
  </si>
  <si>
    <t>จุน</t>
  </si>
  <si>
    <t>35 ม.1 ต.ห้วยข้าวก่ำ อ.จุน จ.พะเยา 56150</t>
  </si>
  <si>
    <t>เชียงของ</t>
  </si>
  <si>
    <t>338 ม.7 ต.สถาน อ.เชียงของ จ.เชียงราย 57140</t>
  </si>
  <si>
    <t>สารภี</t>
  </si>
  <si>
    <t>123/11 ม.5 ต.หนองผึ้ง อ.สารภี จ.เชียงใหม่ 50140</t>
  </si>
  <si>
    <t>ท่าวังผา</t>
  </si>
  <si>
    <t>น่าน</t>
  </si>
  <si>
    <t>111/1 ม.7 ต.ท่าวังผา อ.ท่าวังผา จ.น่าน 55140</t>
  </si>
  <si>
    <t>เวียงสา</t>
  </si>
  <si>
    <t>41 ม.11 ต.กลางเวียง อ.เวียงสา จ.น่าน 55110</t>
  </si>
  <si>
    <t>ปัว</t>
  </si>
  <si>
    <t>467/6 ม.8 ต.ปัว อ.ปัว จ.น่าน 55120</t>
  </si>
  <si>
    <t>ห้างฉัตร</t>
  </si>
  <si>
    <t>194 ม.6 ต.ห้างฉัตร อ.ห้างฉัตร จ.ลำปาง 52190</t>
  </si>
  <si>
    <t>แม่เมาะ</t>
  </si>
  <si>
    <t>113/1 ม.7 ต.แม่เมาะ    อ.แม่เมาะ จ.ลำปาง 52220</t>
  </si>
  <si>
    <t>เวียงเชียงรุ้ง</t>
  </si>
  <si>
    <t>149 ม.11 ต.ทุ่งก่อ    อ.เวียงเชียงรุ้ง จ.เชียงราย 57210</t>
  </si>
  <si>
    <t>ลับแล</t>
  </si>
  <si>
    <t>อุตรดิตถ์</t>
  </si>
  <si>
    <t>136/11 ม.13 ต.ฝายหลวง อ.ลับแล จ.อุตรดิตถ์ 53130</t>
  </si>
  <si>
    <t>ภูกามยาว</t>
  </si>
  <si>
    <t>99 ม.12 ต.ดงเจน    อ.ภูกามยาว จ.พะเยา 56000</t>
  </si>
  <si>
    <t>หางดง</t>
  </si>
  <si>
    <t>86 ม.9 ต.หารแก้ว อ.หางดง จ.เชียงใหม่ 50230</t>
  </si>
  <si>
    <t>ลำพูน(เหมืองง่า)</t>
  </si>
  <si>
    <t>ลำพูน</t>
  </si>
  <si>
    <t>111/1 ม.2 ต.เหมืองง่า อ.เมืองลำพูน จ.ลำพูน 51000</t>
  </si>
  <si>
    <t>ลำปาง(ริมวัง)</t>
  </si>
  <si>
    <t>336/1-2 ถ.บ้านเชียงราย ต.สบตุ๋ย อ.เมืองลำปาง จ.ลำปาง 52100</t>
  </si>
  <si>
    <t>ป่าซาง</t>
  </si>
  <si>
    <t>625/1 ม.1 ต.ป่าซาง อ.ป่าซาง  จ.ลำพูน 51120</t>
  </si>
  <si>
    <t>แพร่</t>
  </si>
  <si>
    <t>320-320/1 ม.7 ถ.ยันตรกิจโกศล  ต.ป่าแมต  อ.เมืองแพร่ จ.แพร่ 54000</t>
  </si>
  <si>
    <t>14 ม.7 ถ.ยันตรกิจโกศล ต.ดู่ใต้ อ.เมืองน่าน จ.น่าน 55000</t>
  </si>
  <si>
    <t>แม่สะเรียง</t>
  </si>
  <si>
    <t>แม่ฮ่องสอน</t>
  </si>
  <si>
    <t>272/3 ม.4 ต.แม่สะเรียง อ.แม่สะเรียง จ.แม่ฮ่องสอน 58110</t>
  </si>
  <si>
    <t>2/2 ถ.เจริญธรรม ต.ท่าอิฐ    อ.เมืองอุตรดิตถ์ จ.อุตรดิตถ์ 53000</t>
  </si>
  <si>
    <t>พิชัย</t>
  </si>
  <si>
    <t>16/6 ม.1 ถ.พิชัย - บ้านแก่ง ต.ในเมือง อ.พิชัย จ.อุตรดิตถ์ 53120</t>
  </si>
  <si>
    <t>แม่วาง</t>
  </si>
  <si>
    <t>493/1 ม.5 ต.บ้านกาด อ.แม่วาง จ.เชียงใหม่ 50360</t>
  </si>
  <si>
    <t>เถิน</t>
  </si>
  <si>
    <t>218/8 ม.12 ต.ล้อมแรด อ.เถิน จ.ลำปาง 52160</t>
  </si>
  <si>
    <t>สูงเม่น</t>
  </si>
  <si>
    <t>197/9 ม.4 ต.ดอนมูล อ.สูงเม่น จ.แพร่ 54130</t>
  </si>
  <si>
    <t>สอง</t>
  </si>
  <si>
    <t>41/10 ม.3 ต.บ้านกลาง อ.สอง จ.แพร่ 54120</t>
  </si>
  <si>
    <t>ตรอน</t>
  </si>
  <si>
    <t>8/24 ม.2 ต.บ้านแก่ง อ.ตรอน จ.อุตรดิตถ์ 53140</t>
  </si>
  <si>
    <t>ท่าปลา</t>
  </si>
  <si>
    <t>2/8 ม.3 ต.ร่วมจิต    อ.ท่าปลา จ.อุตรดิตถ์ 53190</t>
  </si>
  <si>
    <t>หนองม่วงไข่</t>
  </si>
  <si>
    <t>9/4 ม.1 ต.หนองม่วงไข่    อ.หนองม่วงไข่ จ.แพร่ 54170</t>
  </si>
  <si>
    <t>น้ำปาด</t>
  </si>
  <si>
    <t>99/22 ม.4 ต.แสนตอ อ.น้ำปาด จ.อุตรดิตถ์ 53110</t>
  </si>
  <si>
    <t>ทองแสนขัน</t>
  </si>
  <si>
    <t>214/5 ม.12 ต.บ่อทอง อ.ทองแสนขัน จ.อุตรดิตถ์ 53230</t>
  </si>
  <si>
    <t>ลอง</t>
  </si>
  <si>
    <t>276 ม.6 ต.ห้วยอ้อ อ.ลอง จ.แพร่ 54150</t>
  </si>
  <si>
    <t>สันทราย</t>
  </si>
  <si>
    <t>246/85 ม.3 ต.สันทรายน้อย อ.สันทราย จ.เชียงใหม่ 50210</t>
  </si>
  <si>
    <t>แม่โจ้</t>
  </si>
  <si>
    <t>292/2 ม.7 ต.หนองจ๊อม อ.สันทราย จ.เชียงใหม่ 50210</t>
  </si>
  <si>
    <t>44/3 ถ.นาวาคชสาร ต.จองคำ    อ.เมืองแม่ฮ่องสอน จ.แม่ฮ่องสอน 58000</t>
  </si>
  <si>
    <t>เชียงใหม่ภาค 5</t>
  </si>
  <si>
    <t>313/1 ถ.มหิดล ต.หนองหอย อ.เมืองเชียงใหม่ จ.เชียงใหม่ 50000</t>
  </si>
  <si>
    <t>หางดง(ตลาดหารแก้ว)</t>
  </si>
  <si>
    <t>169/3 ม.4 ต.หารแก้ว อ.หางดง จ.เชียงใหม่ 50230</t>
  </si>
  <si>
    <t>พระธาตุจอมทอง</t>
  </si>
  <si>
    <t>151/3 ม.9 ถ.เชียงใหม่-ฮอด ต.ข่วงเปา อ.จอมทอง จ.เชียงใหม่ 50160</t>
  </si>
  <si>
    <t>เจดีย์แม่ครัว</t>
  </si>
  <si>
    <t>91/1 ม.3 ถ.เชียงใหม่-พร้าว ต.แม่แฝกใหม่ อ.สันทราย จ.เชียงใหม่ 50290</t>
  </si>
  <si>
    <t>ขุนยวม</t>
  </si>
  <si>
    <t>301/1 ม.1 ต.ขุนยวม    อ.ขุนยวม จ.แม่ฮ่องสอน 58140</t>
  </si>
  <si>
    <t>เชียงใหม่(ช้างคลาน)</t>
  </si>
  <si>
    <t>414/8-9 ถ.ช้างคลาน ต.ช้างคลาน    อ.เมืองเชียงใหม่ จ.เชียงใหม่ 50100</t>
  </si>
  <si>
    <t>ทากาศ</t>
  </si>
  <si>
    <t>ไฟไม่ออก เดินสายใหม่</t>
  </si>
  <si>
    <t>304/1 ม.6 ต.ทากาศ อ.แม่ทา จ.ลำพูน 51170</t>
  </si>
  <si>
    <t>พะเยา(หน้ามอ)</t>
  </si>
  <si>
    <t>460/1 ม.16 ต.แม่กา    อ.เมืองพะเยา จ.พะเยา 56000</t>
  </si>
  <si>
    <t>ปาย</t>
  </si>
  <si>
    <t>544/3 ม.8 ต.เวียงใต้ อ.ปาย จ.แม่ฮ่องสอน 58130</t>
  </si>
  <si>
    <t>ห้วยสัก</t>
  </si>
  <si>
    <t>57/4 ม.27 ต.ห้วยสัก อ.เมืองเชียงราย จ.เชียงราย 57000</t>
  </si>
  <si>
    <t>ไชยสถาน</t>
  </si>
  <si>
    <t>99/6 ม.3 ต.ไชยสถาน อ.สารภี จ.เชียงใหม่ 50140</t>
  </si>
  <si>
    <t>แม่ทะ</t>
  </si>
  <si>
    <t>65/3 ม.3 ต.นาครัว อ.แม่ทะ จ.ลำปาง 52150</t>
  </si>
  <si>
    <t>พะเยาบ้านต๋อม</t>
  </si>
  <si>
    <t>255/2 ม.14 ต.บ้านต๋อม    อ.เมืองพะเยา จ.พะเยา 56000</t>
  </si>
  <si>
    <t>ลำปางพิชัย</t>
  </si>
  <si>
    <t>260/2 ม.13 ต.พิชัย    อ.เมืองลำปาง จ.ลำปาง 52000</t>
  </si>
  <si>
    <t>ฮอด</t>
  </si>
  <si>
    <t>110/10 ม.2 ต.หางดง อ.ฮอด จ.เชียงใหม่ 50240</t>
  </si>
  <si>
    <t>ตะวันตก</t>
  </si>
  <si>
    <t>วังเจ้า</t>
  </si>
  <si>
    <t>ตาก</t>
  </si>
  <si>
    <t>209/2  ม.1 ต.เชียงทอง    อ.วังเจ้า จ.ตาก 63000</t>
  </si>
  <si>
    <t>เลาขวัญ</t>
  </si>
  <si>
    <t>กาญจนบุรี</t>
  </si>
  <si>
    <t>220/2  ม.14 ต.เลาขวัญ    อ.เลาขวัญ จ.กาญจนบุรี 71210</t>
  </si>
  <si>
    <t>ท่ามะกา</t>
  </si>
  <si>
    <t>44/4 ถ.แสงชูโต ต.ท่าเรือ    อ.ท่ามะกา จ.กาญจนบุรี 71130</t>
  </si>
  <si>
    <t>ตะวันออกเฉียงเหนือ</t>
  </si>
  <si>
    <t>บ้านผือ</t>
  </si>
  <si>
    <t>อุดรธานี</t>
  </si>
  <si>
    <t>349 ม.8 ต.บ้านผือ อ.บ้านผือ จ.อุดรธานี 41160</t>
  </si>
  <si>
    <t>458/20 ม.1 ต.หมากแข้ง อ.เมืองอุดรธานี จ.อุดรธานี 41000</t>
  </si>
  <si>
    <t>เพ็ญ</t>
  </si>
  <si>
    <t>9/3 ม.13 ต.เพ็ญ อ.เพ็ญ จ.อุดรธานี 41150</t>
  </si>
  <si>
    <t>หนองบัวลำภู</t>
  </si>
  <si>
    <t>76/4 ม.3 ต.ลำภู อ.เมืองหนองบัวลำภู จ.หนองบัวลำภู 39000</t>
  </si>
  <si>
    <t>ด่านขุนทด</t>
  </si>
  <si>
    <t>นครราชสีมา</t>
  </si>
  <si>
    <t>37/2 ม.14 ถ.สีคิ้ว-ชัยภูมิ ต.ด่านขุนทด อ.ด่านขุนทด จ.นครราชสีมา 30210</t>
  </si>
  <si>
    <t>ปักธงชัย</t>
  </si>
  <si>
    <t>49/5 ม.10 ต.เมืองปัก อ.ปักธงชัย จ.นครราชสีมา 30150</t>
  </si>
  <si>
    <t>ขอนแก่น</t>
  </si>
  <si>
    <t>1/95,1/96 ถ.มิตรภาพ ต.ในเมือง อ.เมืองขอนแก่น จ.ขอนแก่น 40000</t>
  </si>
  <si>
    <t>โคราช</t>
  </si>
  <si>
    <t>907/5 ม.1 ต.บ้านเกาะ อ.เมืองนครราชสีมา จ.นครราชสีมา 30000</t>
  </si>
  <si>
    <t>ครบุรี</t>
  </si>
  <si>
    <t>854/1 ม.3 ต.แชะ อ.ครบุรี จ.นครราชสีมา 30250</t>
  </si>
  <si>
    <t>สีคิ้ว</t>
  </si>
  <si>
    <t>207/26 ม.2 ต.มิตรภาพ อ.สีคิ้ว จ.นครราชสีมา 30140</t>
  </si>
  <si>
    <t>พิมาย</t>
  </si>
  <si>
    <t>450/4 ม.21 ต.ในเมือง อ.พิมาย จ.นครราชสีมา 30110</t>
  </si>
  <si>
    <t>ศรีเชียงใหม่</t>
  </si>
  <si>
    <t>หนองคาย</t>
  </si>
  <si>
    <t>121/1 ม.2 ต.พานพร้าว อ.ศรีเชียงใหม่ จ.หนองคาย 43130</t>
  </si>
  <si>
    <t>สกลนคร</t>
  </si>
  <si>
    <t>219 ม.11 ต.พังขว้าง อ.เมืองสกลนคร จ.สกลนคร 47000</t>
  </si>
  <si>
    <t>มหาสารคาม</t>
  </si>
  <si>
    <t>1/17 ถ.นครสวรรค์ ต.ตลาด อ.เมืองมหาสารคาม จ.มหาสารคาม 44000</t>
  </si>
  <si>
    <t>พังโคน</t>
  </si>
  <si>
    <t>688/2 ม.1 ต.พังโคน อ.พังโคน จ.สกลนคร 47160</t>
  </si>
  <si>
    <t>ภาคกลาง</t>
  </si>
  <si>
    <t>สวรรคโลก</t>
  </si>
  <si>
    <t>สุโขทัย</t>
  </si>
  <si>
    <t>ศรีสำโรง</t>
  </si>
  <si>
    <t>บางระกำ</t>
  </si>
  <si>
    <t>พิษณุโลก</t>
  </si>
  <si>
    <t>วัดโบสถ์</t>
  </si>
  <si>
    <t>ศรีสัชนาลัย</t>
  </si>
  <si>
    <t>คีรีมาศ</t>
  </si>
  <si>
    <t>วังทอง</t>
  </si>
  <si>
    <t>บรรพตพิสัย</t>
  </si>
  <si>
    <t>นครสวรรค์</t>
  </si>
  <si>
    <t>กำแพงเพชร</t>
  </si>
  <si>
    <t>พรหมพิราม</t>
  </si>
  <si>
    <t>อุทัยธานี</t>
  </si>
  <si>
    <t>บึงสามพัน</t>
  </si>
  <si>
    <t>เพชรบูรณ์</t>
  </si>
  <si>
    <t>หนองไผ่</t>
  </si>
  <si>
    <t>ลานสัก</t>
  </si>
  <si>
    <t>หล่มเก่า</t>
  </si>
  <si>
    <t>ขาณุวรลักษบุรี</t>
  </si>
  <si>
    <t>ทับคล้อ</t>
  </si>
  <si>
    <t>พิจิตร</t>
  </si>
  <si>
    <t>สากเหล็ก</t>
  </si>
  <si>
    <t>ชนแดน</t>
  </si>
  <si>
    <t>นครไทย</t>
  </si>
  <si>
    <t>พยุหะคีรี</t>
  </si>
  <si>
    <t>ตะพานหิน</t>
  </si>
  <si>
    <t>บางมูลนาก</t>
  </si>
  <si>
    <t>ชาติตระการ</t>
  </si>
  <si>
    <t>คลองลาน</t>
  </si>
  <si>
    <t>ลพบุรี</t>
  </si>
  <si>
    <t>ชัยนาท</t>
  </si>
  <si>
    <t>หันคา</t>
  </si>
  <si>
    <t>เดิมบางนางบวช</t>
  </si>
  <si>
    <t>สุพรรณบุรี</t>
  </si>
  <si>
    <t>โคกสำโรง</t>
  </si>
  <si>
    <t>พัฒนานิคม</t>
  </si>
  <si>
    <t>ลาดยาว</t>
  </si>
  <si>
    <t>สิงห์บุรี</t>
  </si>
  <si>
    <t>สระบุรี</t>
  </si>
  <si>
    <t>บางระจัน</t>
  </si>
  <si>
    <t>อยุธยา</t>
  </si>
  <si>
    <t>พระนครศรีอยุธยา</t>
  </si>
  <si>
    <t>อู่ทอง</t>
  </si>
  <si>
    <t>ศรีประจันต์</t>
  </si>
  <si>
    <t>สามชุก</t>
  </si>
  <si>
    <t>อ่างทอง</t>
  </si>
  <si>
    <t>เสนา</t>
  </si>
  <si>
    <t>ชัยบาดาล</t>
  </si>
  <si>
    <t>วัดสิงห์</t>
  </si>
  <si>
    <t>สองพี่น้อง</t>
  </si>
  <si>
    <t>สรรคบุรี</t>
  </si>
  <si>
    <t>เนินขาม</t>
  </si>
  <si>
    <t>มโนรมย์</t>
  </si>
  <si>
    <t>พระพุทธบาท</t>
  </si>
  <si>
    <t>ชุมแสง</t>
  </si>
  <si>
    <t>โคกเจริญ</t>
  </si>
  <si>
    <t>วังน้อย</t>
  </si>
  <si>
    <t>ปางศิลาทอง</t>
  </si>
  <si>
    <t>ลาดบัวหลวง</t>
  </si>
  <si>
    <t>สุโขทัย(ธานี)</t>
  </si>
  <si>
    <t>ผักไห่</t>
  </si>
  <si>
    <t>อินทร์บุรี</t>
  </si>
  <si>
    <t>บุษบา</t>
  </si>
  <si>
    <t>โกรกพระ</t>
  </si>
  <si>
    <t>สว่างอารมณ์</t>
  </si>
  <si>
    <t>ท่าตะโก</t>
  </si>
  <si>
    <t>หนองแค</t>
  </si>
  <si>
    <t>บ้านคลอง</t>
  </si>
  <si>
    <t>ไพศาลี</t>
  </si>
  <si>
    <t>ดอนเจดีย์</t>
  </si>
  <si>
    <t>43/1-2 ม.3 ต.ย่านยาว    อ.สวรรคโลก จ.สุโขทัย 64110</t>
  </si>
  <si>
    <t>55/18 ม.5 ต.คลองตาล    อ.ศรีสำโรง จ.สุโขทัย 64120</t>
  </si>
  <si>
    <t>191/21 ม.7 ต.บางระกำ    อ.บางระกำ จ.พิษณุโลก 65140</t>
  </si>
  <si>
    <t>145/4 ม.4 ต.วัดโบสถ์ อ.วัดโบสถ์ จ.พิษณุโลก 65160</t>
  </si>
  <si>
    <t>305/1 ม.2 ต.หาดเสี้ยว อ.ศรีสัชนาลัย  จ.สุโขทัย 64130</t>
  </si>
  <si>
    <t>246 ม.1 ต.โตนด อ.คีรีมาศ จ.สุโขทัย 64160</t>
  </si>
  <si>
    <t>227/2 ม.3 ต.วังทอง อ.วังทอง จ.พิษณุโลก 65130</t>
  </si>
  <si>
    <t>54/1 ม.7 ต.บางตาหงาย อ.บรรพตพิสัย จ.นครสวรรค์ 60180</t>
  </si>
  <si>
    <t>1102/82 ม.10 ต.นครสวรรค์ตก อ.เมืองนครสวรรค์ จ.นครสวรรค์ 60000</t>
  </si>
  <si>
    <t>91/5,7 ถ.ราษฎร์รวมใจ ต.ในเมือง    อ.เมืองกำแพงเพชร จ.กำแพงเพชร 62000</t>
  </si>
  <si>
    <t>528 ม.8 ต.มะต้อง อ.พรหมพิราม จ.พิษณุโลก 65180</t>
  </si>
  <si>
    <t>5/106-7 ถ.รักการดี ต.อุทัยใหม่ อ.เมืองอุทัยธานี จ.อุทัยธานี 61000</t>
  </si>
  <si>
    <t>89 ม.7 ต.ซับสมอทอด อ.บึงสามพัน จ.เพชรบูรณ์ 67160</t>
  </si>
  <si>
    <t>803-4 ม.3 ต.หนองไผ่ อ.หนองไผ่ จ.เพชรบูรณ์ 67140</t>
  </si>
  <si>
    <t>250/12 ม.1 ต.ลานสัก    อ.ลานสัก จ.อุทัยธานี 61160</t>
  </si>
  <si>
    <t>25/2 ม.6 ต.หล่มเก่า อ.หล่มเก่า จ.เพชรบูรณ์ 67120</t>
  </si>
  <si>
    <t>411/4 ม.3 ต.ป่าพุทรา อ.ขาณุวรลักษบุรี จ.กำแพงเพชร 62130</t>
  </si>
  <si>
    <t>900/4 ม.9 ต.ทับคล้อ    อ.ทับคล้อ จ.พิจิตร 66150</t>
  </si>
  <si>
    <t>140/8 ม.1 ต.สากเหล็ก อ.สากเหล็ก จ.พิจิตร 66160</t>
  </si>
  <si>
    <t>95 ม.12 ต.ชนแดน    อ.ชนแดน จ.เพชรบูรณ์ 67150</t>
  </si>
  <si>
    <t>109/7 ม.7 ต.นครไทย    อ.นครไทย จ.พิษณุโลก 65120</t>
  </si>
  <si>
    <t>106 ม.3 ต.พยุหะ อ.พยุหะคีรี จ.นครสวรรค์ 60130</t>
  </si>
  <si>
    <t>143/13 ถ.ชมฐีระเวช ต.ตะพานหิน อ.ตะพานหิน จ.พิจิตร 66110</t>
  </si>
  <si>
    <t>147/28 ม.11 ต.เนินมะกอก อ.บางมูลนาก จ.พิจิตร 66120</t>
  </si>
  <si>
    <t>333/4 ม.6 ต.ป่าแดง    อ.ชาติตระการ จ.พิษณุโลก 65170</t>
  </si>
  <si>
    <t>99/34 ม.22 ต.คลองน้ำไหล อ.คลองลาน จ.กำแพงเพชร 62180</t>
  </si>
  <si>
    <t>80/6 ม.4 ต.ถนนใหญ่ อ.เมืองลพบุรี จ.ลพบุรี 15000</t>
  </si>
  <si>
    <t>490 ม.5 ต.บ้านกล้วย อ.เมืองชัยนาท จ.ชัยนาท 17000</t>
  </si>
  <si>
    <t>309/2 ม.4 ต.วังไก่เถื่อน อ.หันคา จ.ชัยนาท 17130</t>
  </si>
  <si>
    <t>159 ม.4 ต.เขาพระ อ.เดิมบางนางบวช จ.สุพรรณบุรี 72120</t>
  </si>
  <si>
    <t>33/15 ม.4 ต.สนามชัย    อ.เมืองสุพรรณบุรี จ.สุพรรณบุรี 72000</t>
  </si>
  <si>
    <t>275 ม.5 ต.โคกสำโรง    อ.โคกสำโรง จ.ลพบุรี 15120</t>
  </si>
  <si>
    <t>76/2 ม.12 ต.พัฒนานิคม อ.พัฒนานิคม จ.ลพบุรี 15140</t>
  </si>
  <si>
    <t>99/19 ม.9 ต.สระแก้ว อ.ลาดยาว จ.นครสวรรค์ 60150</t>
  </si>
  <si>
    <t>104/9 ม.1 ถ.ลพบุรี-สิงห์บุรี ต.บางมัญ    อ.เมืองสิงห์บุรี จ.สิงห์บุรี 16000</t>
  </si>
  <si>
    <t>87/5 ม.1 ต.ดาวเรือง อ.เมืองสระบุรี จ.สระบุรี 18000</t>
  </si>
  <si>
    <t>14/8 ม.8 ต.ไม้ดัด    อ.บางระจัน จ.สิงห์บุรี 16130</t>
  </si>
  <si>
    <t>47/114 ม.3 ต.คลองสวนพลู อ.พระนครศรีอยุธยา จ.พระนครศรีอยุธยา 13000</t>
  </si>
  <si>
    <t>1578/9  ม.6 ต.อู่ทอง    อ.อู่ทอง จ.สุพรรณบุรี 72160</t>
  </si>
  <si>
    <t>613/15 ม.3 ต.ศรีประจันต์    อ.ศรีประจันต์ จ.สุพรรณบุรี 72140</t>
  </si>
  <si>
    <t>693/1 ม.2 ต.สามชุก    อ.สามชุก จ.สุพรรณบุรี 72130</t>
  </si>
  <si>
    <t>26/2 ถ.อยุธยา-อ่างทอง ต.โพสะ อ.เมืองอ่างทอง จ.อ่างทอง 14000</t>
  </si>
  <si>
    <t>63/3 ม.4 ต.บางนมโค    อ.เสนา จ.พระนครศรีอยุธยา 13110</t>
  </si>
  <si>
    <t>339/16 ม.8 ต.ลำนารายณ์    อ.ชัยบาดาล จ.ลพบุรี 15130</t>
  </si>
  <si>
    <t>9/1 ถ.สอนประสิทธิ์ ต.วัดสิงห์ อ.วัดสิงห์ จ.ชัยนาท 17120</t>
  </si>
  <si>
    <t>138/14 ถ.บางลี่-หนองวัลย์เปรียง ต.สองพี่น้อง    อ.สองพี่น้อง จ.สุพรรณบุรี 72110</t>
  </si>
  <si>
    <t>303/3 ม.8 ต.แพรกศรีราชา อ.สรรคบุรี จ.ชัยนาท 17140</t>
  </si>
  <si>
    <t>150 ม.6 ต.เนินขาม    อ.เนินขาม จ.ชัยนาท 17130</t>
  </si>
  <si>
    <t>235/16 ม.4 ต.หางน้ำสาคร    อ.มโนรมย์ จ.ชัยนาท 17170</t>
  </si>
  <si>
    <t>77 ม.12 ต.พระพุทธบาท    อ.พระพุทธบาท จ.สระบุรี 18120</t>
  </si>
  <si>
    <t>333/5 ม.13 ต.เกยไชย อ.ชุมแสง จ.นครสวรรค์ 60120</t>
  </si>
  <si>
    <t>159 ม.7 ต.โคกเจริญ    อ.โคกเจริญ จ.ลพบุรี 15250</t>
  </si>
  <si>
    <t>206/1-2 ม.1 ต.ชะแมบ อ.วังน้อย จ.พระนครศรีอยุธยา 13170</t>
  </si>
  <si>
    <t>182,182/1 ม.5 ต.โพธิ์ทอง    อ.ปางศิลาทอง จ.กำแพงเพชร 62120</t>
  </si>
  <si>
    <t>7/16 ม.3 ต.สามเมือง    อ.ลาดบัวหลวง จ.พระนครศรีอยุธยา 13230</t>
  </si>
  <si>
    <t>83 ถ.จรดวิถีถ่อง ต.ธานี    อ.เมืองสุโขทัย จ.สุโขทัย 64000</t>
  </si>
  <si>
    <t>1/15-16 ม.2 ต.ตาลาน อ.ผักไห่ จ.พระนครศรีอยุธยา 13120</t>
  </si>
  <si>
    <t>667 ม.6 ต.อินทร์บุรี    อ.อินทร์บุรี จ.สิงห์บุรี 16110</t>
  </si>
  <si>
    <t>720/7 ถ.บุษบา ต.ในเมือง    อ.เมืองพิจิตร จ.พิจิตร 66000</t>
  </si>
  <si>
    <t>146/22 ม.4 ต.โกรกพระ อ.โกรกพระ จ.นครสวรรค์ 60170</t>
  </si>
  <si>
    <t>46/1-2 ม.1 ต.สว่างอารมณ์ อ.สว่างอารมณ์ จ.อุทัยธานี 61150</t>
  </si>
  <si>
    <t>616/29 ม.7 ต.ท่าตะโก อ.ท่าตะโก จ.นครสวรรค์ 60160</t>
  </si>
  <si>
    <t>67/30 ถ.ระพีพัฒน์ฝั่งซ้าย ต.หนองแค อ.หนองแค จ.สระบุรี 18140</t>
  </si>
  <si>
    <t>24/10 ม.2 ต.บ้านคลอง    อ.เมืองพิษณุโลก จ.พิษณุโลก 65000</t>
  </si>
  <si>
    <t>979/15-16 ม.8 ต.ไพศาลี    อ.ไพศาลี จ.นครสวรรค์ 60220</t>
  </si>
  <si>
    <t>1919/6 ม.5 ต.ดอนเจดีย์    อ.ดอนเจดีย์ จ.สุพรรณบุรี 72170</t>
  </si>
  <si>
    <t>ติดตั้งใหม่</t>
  </si>
  <si>
    <t>เปลี่ยนไฟ</t>
  </si>
  <si>
    <t>โครงการเปลี่ยนป้ายไวนิล 150 สาขาเก่า เฮงลิสซิ่งฯ</t>
  </si>
  <si>
    <t>รับประกันงานติดตั้ง และสีซีดจาง 24 เดือน นับตั้งแต่วันติดตั้ง</t>
  </si>
  <si>
    <t>ขนาดพื้นที่ไวนิลดังกล่าว เป็นขนาดสมมติในแต่ละแบบตึกทั้ง 3 แบบ ทั้งนี้การเข้าหน้างานต้องใส่ตัวเลขพื้นที่จริงก่อนเริ่มงาน</t>
  </si>
  <si>
    <t>เปลี่ยนไฟ/สวิทช์ไทม์เมอร์เสีย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</si>
</sst>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-;\-* #,##0.00_-;_-* \-??_-;_-@_-"/>
    <numFmt numFmtId="165" formatCode="_-* #,##0.00_-;&quot;-&quot;* #,##0.00_-;_-* &quot;-&quot;??.0_-;_-@_-"/>
    <numFmt numFmtId="166" formatCode="0000"/>
    <numFmt numFmtId="167" formatCode="* #,##0.000\ ;\-* #,##0.000\ ;* \-#.0\ ;@\ "/>
    <numFmt numFmtId="168" formatCode="* #,##0.000&quot; &quot;;&quot;-&quot;* #,##0.000&quot; &quot;;* &quot;-&quot;#.0&quot; &quot;;@\ "/>
    <numFmt numFmtId="169" formatCode="_-* #,##0.00_-;&quot;-&quot;* #,##0.00_-;_-* &quot;-&quot;??.00_-;_-@_-"/>
    <numFmt numFmtId="170" formatCode="* #,##0.00&quot; &quot;;&quot;-&quot;* #,##0.00&quot; &quot;;* &quot;-&quot;#.00&quot; &quot;;@\ "/>
    <numFmt numFmtId="171" formatCode="* #,##0.00&quot; &quot;;&quot;-&quot;* #,##0.00&quot; &quot;;* &quot;-&quot;#&quot; &quot;;@\ "/>
  </numFmts>
  <fonts count="18" x14ac:knownFonts="1">
    <font>
      <sz val="11"/>
      <color rgb="FF000000"/>
      <name val="Tahoma"/>
      <family val="2"/>
      <charset val="222"/>
    </font>
    <font>
      <sz val="14"/>
      <color rgb="FF000000"/>
      <name val="Angsana New"/>
      <family val="1"/>
      <charset val="1"/>
    </font>
    <font>
      <b/>
      <sz val="14"/>
      <color rgb="FF000000"/>
      <name val="Angsana New"/>
      <family val="1"/>
      <charset val="1"/>
    </font>
    <font>
      <b/>
      <sz val="14"/>
      <name val="Angsana New"/>
      <family val="1"/>
      <charset val="1"/>
    </font>
    <font>
      <sz val="14"/>
      <name val="Angsana New"/>
      <family val="1"/>
      <charset val="1"/>
    </font>
    <font>
      <b/>
      <sz val="14"/>
      <color rgb="FFC00000"/>
      <name val="Angsana New"/>
      <family val="1"/>
      <charset val="1"/>
    </font>
    <font>
      <sz val="11"/>
      <color rgb="FF000000"/>
      <name val="Tahoma"/>
      <family val="2"/>
      <charset val="222"/>
    </font>
    <font>
      <b/>
      <sz val="14"/>
      <name val="Angsana New"/>
      <family val="1"/>
    </font>
    <font>
      <b/>
      <sz val="18"/>
      <color rgb="FF000000"/>
      <name val="Angsana New"/>
      <family val="1"/>
      <charset val="1"/>
    </font>
    <font>
      <sz val="15"/>
      <name val="Tahoma"/>
      <family val="2"/>
    </font>
    <font>
      <b/>
      <sz val="14"/>
      <name val="Tahoma"/>
      <family val="2"/>
    </font>
    <font>
      <sz val="11"/>
      <color theme="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1"/>
      <color indexed="2"/>
      <name val="Tahoma"/>
      <family val="2"/>
    </font>
    <font>
      <sz val="11"/>
      <name val="Tahoma"/>
    </font>
    <font>
      <sz val="11"/>
      <color indexed="2"/>
      <name val="Tahoma"/>
    </font>
    <font>
      <sz val="11"/>
      <color rgb="FFFF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rgb="FFFFFFFF"/>
      </patternFill>
    </fill>
    <fill>
      <patternFill patternType="solid">
        <fgColor theme="9" tint="0.59999389629810485"/>
        <bgColor rgb="FFF6F9D4"/>
      </patternFill>
    </fill>
    <fill>
      <patternFill patternType="solid">
        <fgColor theme="8" tint="0.59999389629810485"/>
        <bgColor rgb="FFFFFFFF"/>
      </patternFill>
    </fill>
    <fill>
      <patternFill patternType="solid">
        <fgColor theme="8" tint="0.59999389629810485"/>
        <bgColor rgb="FFF6F9D4"/>
      </patternFill>
    </fill>
    <fill>
      <patternFill patternType="solid">
        <fgColor theme="2" tint="-9.9978637043366805E-2"/>
        <bgColor rgb="FFDDE8CB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79998168889431442"/>
        <bgColor rgb="FFF6F9D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FBFBF"/>
        <bgColor rgb="FFB2B2B2"/>
      </patternFill>
    </fill>
    <fill>
      <patternFill patternType="solid">
        <fgColor theme="9" tint="0.39997558519241921"/>
        <bgColor rgb="FFB2B2B2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theme="9" tint="0.79998168889431442"/>
        <bgColor theme="9" tint="0.79998168889431442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164" fontId="6" fillId="0" borderId="0" applyBorder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textRotation="90" wrapText="1"/>
    </xf>
    <xf numFmtId="164" fontId="1" fillId="0" borderId="1" xfId="1" applyFont="1" applyBorder="1" applyAlignment="1" applyProtection="1">
      <alignment horizontal="center" vertical="center" wrapText="1"/>
    </xf>
    <xf numFmtId="164" fontId="1" fillId="0" borderId="1" xfId="1" applyFont="1" applyBorder="1" applyAlignment="1" applyProtection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164" fontId="1" fillId="0" borderId="0" xfId="1" applyFont="1" applyBorder="1" applyAlignment="1" applyProtection="1">
      <alignment horizontal="right" vertical="center" wrapText="1"/>
    </xf>
    <xf numFmtId="164" fontId="5" fillId="0" borderId="0" xfId="0" applyNumberFormat="1" applyFont="1" applyBorder="1" applyAlignment="1">
      <alignment horizontal="center" vertical="center" wrapText="1"/>
    </xf>
    <xf numFmtId="164" fontId="1" fillId="0" borderId="0" xfId="1" applyFont="1" applyBorder="1" applyAlignment="1" applyProtection="1">
      <alignment horizontal="center" vertical="center"/>
    </xf>
    <xf numFmtId="164" fontId="2" fillId="0" borderId="0" xfId="1" applyFont="1" applyBorder="1" applyAlignment="1" applyProtection="1">
      <alignment horizontal="right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/>
    <xf numFmtId="0" fontId="1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164" fontId="1" fillId="0" borderId="3" xfId="0" applyNumberFormat="1" applyFont="1" applyBorder="1" applyAlignment="1"/>
    <xf numFmtId="0" fontId="1" fillId="0" borderId="0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1" applyFont="1" applyFill="1" applyBorder="1" applyAlignment="1" applyProtection="1">
      <alignment horizontal="center" vertical="center" wrapText="1"/>
    </xf>
    <xf numFmtId="164" fontId="1" fillId="0" borderId="1" xfId="1" applyFont="1" applyFill="1" applyBorder="1" applyAlignment="1" applyProtection="1">
      <alignment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1" applyFont="1" applyFill="1" applyBorder="1" applyAlignment="1" applyProtection="1">
      <alignment horizontal="center" vertical="center"/>
    </xf>
    <xf numFmtId="164" fontId="4" fillId="0" borderId="1" xfId="1" applyFont="1" applyFill="1" applyBorder="1" applyAlignment="1" applyProtection="1">
      <alignment horizontal="center" vertical="center"/>
    </xf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textRotation="90" wrapText="1"/>
    </xf>
    <xf numFmtId="164" fontId="1" fillId="0" borderId="1" xfId="1" applyFont="1" applyFill="1" applyBorder="1" applyAlignment="1" applyProtection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7" fillId="3" borderId="1" xfId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164" fontId="7" fillId="5" borderId="1" xfId="1" applyFont="1" applyFill="1" applyBorder="1" applyAlignment="1" applyProtection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164" fontId="7" fillId="8" borderId="1" xfId="1" applyFont="1" applyFill="1" applyBorder="1" applyAlignment="1" applyProtection="1">
      <alignment horizontal="center" vertical="center"/>
    </xf>
    <xf numFmtId="164" fontId="2" fillId="9" borderId="3" xfId="0" applyNumberFormat="1" applyFont="1" applyFill="1" applyBorder="1" applyAlignment="1"/>
    <xf numFmtId="0" fontId="9" fillId="0" borderId="0" xfId="0" applyFont="1" applyAlignment="1">
      <alignment vertical="center"/>
    </xf>
    <xf numFmtId="164" fontId="6" fillId="0" borderId="0" xfId="1" applyNumberFormat="1" applyAlignment="1">
      <alignment horizontal="center" vertical="center"/>
    </xf>
    <xf numFmtId="0" fontId="12" fillId="0" borderId="0" xfId="0" applyFont="1"/>
    <xf numFmtId="164" fontId="12" fillId="0" borderId="0" xfId="1" applyNumberFormat="1" applyFont="1" applyAlignment="1" applyProtection="1">
      <alignment horizontal="center" vertical="center"/>
    </xf>
    <xf numFmtId="0" fontId="12" fillId="0" borderId="0" xfId="0" applyFont="1" applyAlignment="1">
      <alignment horizontal="center" vertical="center" wrapText="1"/>
    </xf>
    <xf numFmtId="164" fontId="12" fillId="10" borderId="7" xfId="1" applyNumberFormat="1" applyFont="1" applyFill="1" applyBorder="1" applyAlignment="1" applyProtection="1">
      <alignment horizontal="center" vertical="center" wrapText="1"/>
    </xf>
    <xf numFmtId="164" fontId="12" fillId="10" borderId="1" xfId="1" applyNumberFormat="1" applyFont="1" applyFill="1" applyBorder="1" applyAlignment="1" applyProtection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13" fillId="10" borderId="8" xfId="0" applyFont="1" applyFill="1" applyBorder="1" applyAlignment="1">
      <alignment horizontal="center" vertical="center" wrapText="1"/>
    </xf>
    <xf numFmtId="164" fontId="6" fillId="12" borderId="5" xfId="1" applyNumberFormat="1" applyFill="1" applyBorder="1" applyAlignment="1">
      <alignment vertical="center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166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167" fontId="12" fillId="0" borderId="0" xfId="1" applyNumberFormat="1" applyFont="1" applyAlignment="1" applyProtection="1">
      <alignment horizontal="center"/>
    </xf>
    <xf numFmtId="164" fontId="12" fillId="0" borderId="7" xfId="1" applyNumberFormat="1" applyFont="1" applyBorder="1" applyAlignment="1" applyProtection="1">
      <alignment horizontal="center"/>
    </xf>
    <xf numFmtId="164" fontId="12" fillId="0" borderId="1" xfId="1" applyNumberFormat="1" applyFont="1" applyBorder="1" applyAlignment="1" applyProtection="1">
      <alignment horizontal="center"/>
    </xf>
    <xf numFmtId="167" fontId="12" fillId="0" borderId="8" xfId="1" applyNumberFormat="1" applyFont="1" applyBorder="1" applyAlignment="1" applyProtection="1">
      <alignment horizontal="center"/>
    </xf>
    <xf numFmtId="164" fontId="12" fillId="0" borderId="4" xfId="1" applyNumberFormat="1" applyFont="1" applyBorder="1" applyAlignment="1" applyProtection="1">
      <alignment horizontal="center"/>
    </xf>
    <xf numFmtId="164" fontId="6" fillId="0" borderId="9" xfId="1" applyNumberFormat="1" applyBorder="1" applyAlignment="1">
      <alignment horizontal="center" vertical="center"/>
    </xf>
    <xf numFmtId="164" fontId="6" fillId="0" borderId="9" xfId="1" applyNumberFormat="1" applyBorder="1" applyAlignment="1" applyProtection="1">
      <alignment horizontal="center" vertical="center"/>
    </xf>
    <xf numFmtId="164" fontId="12" fillId="0" borderId="7" xfId="1" applyNumberFormat="1" applyFont="1" applyBorder="1" applyProtection="1"/>
    <xf numFmtId="164" fontId="12" fillId="0" borderId="1" xfId="1" applyNumberFormat="1" applyFont="1" applyBorder="1" applyProtection="1"/>
    <xf numFmtId="167" fontId="12" fillId="0" borderId="7" xfId="1" applyNumberFormat="1" applyFont="1" applyBorder="1" applyAlignment="1" applyProtection="1">
      <alignment horizontal="center"/>
    </xf>
    <xf numFmtId="164" fontId="12" fillId="0" borderId="4" xfId="1" applyNumberFormat="1" applyFont="1" applyBorder="1" applyProtection="1"/>
    <xf numFmtId="164" fontId="12" fillId="0" borderId="10" xfId="1" applyNumberFormat="1" applyFont="1" applyBorder="1" applyAlignment="1" applyProtection="1">
      <alignment horizontal="center"/>
    </xf>
    <xf numFmtId="164" fontId="12" fillId="0" borderId="11" xfId="1" applyNumberFormat="1" applyFont="1" applyBorder="1" applyAlignment="1" applyProtection="1">
      <alignment horizontal="center"/>
    </xf>
    <xf numFmtId="167" fontId="12" fillId="0" borderId="12" xfId="1" applyNumberFormat="1" applyFont="1" applyBorder="1" applyAlignment="1" applyProtection="1">
      <alignment horizontal="center"/>
    </xf>
    <xf numFmtId="167" fontId="12" fillId="0" borderId="10" xfId="1" applyNumberFormat="1" applyFont="1" applyBorder="1" applyAlignment="1" applyProtection="1">
      <alignment horizontal="center"/>
    </xf>
    <xf numFmtId="164" fontId="12" fillId="0" borderId="11" xfId="1" applyNumberFormat="1" applyFont="1" applyBorder="1" applyProtection="1"/>
    <xf numFmtId="164" fontId="6" fillId="0" borderId="13" xfId="1" applyNumberFormat="1" applyBorder="1" applyAlignment="1" applyProtection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66" fontId="12" fillId="0" borderId="0" xfId="0" applyNumberFormat="1" applyFont="1" applyAlignment="1">
      <alignment horizontal="center"/>
    </xf>
    <xf numFmtId="164" fontId="12" fillId="0" borderId="0" xfId="1" applyNumberFormat="1" applyFont="1" applyAlignment="1" applyProtection="1">
      <alignment horizontal="center"/>
    </xf>
    <xf numFmtId="164" fontId="12" fillId="0" borderId="0" xfId="1" applyNumberFormat="1" applyFont="1" applyProtection="1"/>
    <xf numFmtId="168" fontId="12" fillId="0" borderId="0" xfId="1" applyNumberFormat="1" applyFont="1" applyAlignment="1" applyProtection="1">
      <alignment horizontal="center"/>
    </xf>
    <xf numFmtId="167" fontId="12" fillId="0" borderId="0" xfId="1" applyNumberFormat="1" applyFont="1" applyAlignment="1" applyProtection="1">
      <alignment horizontal="left"/>
    </xf>
    <xf numFmtId="164" fontId="6" fillId="0" borderId="0" xfId="1" applyNumberFormat="1" applyAlignment="1" applyProtection="1">
      <alignment horizontal="center" vertical="center"/>
    </xf>
    <xf numFmtId="164" fontId="6" fillId="0" borderId="0" xfId="1" applyNumberFormat="1" applyBorder="1" applyAlignment="1" applyProtection="1">
      <alignment horizontal="center" vertical="center"/>
    </xf>
    <xf numFmtId="0" fontId="12" fillId="0" borderId="1" xfId="0" applyFont="1" applyBorder="1" applyAlignment="1">
      <alignment horizontal="left"/>
    </xf>
    <xf numFmtId="0" fontId="10" fillId="0" borderId="0" xfId="0" applyFont="1" applyFill="1" applyAlignment="1">
      <alignment vertical="center"/>
    </xf>
    <xf numFmtId="164" fontId="6" fillId="12" borderId="15" xfId="1" applyNumberFormat="1" applyFill="1" applyBorder="1" applyAlignment="1">
      <alignment vertical="center"/>
    </xf>
    <xf numFmtId="164" fontId="6" fillId="0" borderId="16" xfId="1" applyNumberFormat="1" applyBorder="1" applyAlignment="1">
      <alignment horizontal="center" vertical="center"/>
    </xf>
    <xf numFmtId="164" fontId="6" fillId="0" borderId="16" xfId="1" applyNumberFormat="1" applyBorder="1" applyAlignment="1" applyProtection="1">
      <alignment horizontal="center" vertical="center"/>
    </xf>
    <xf numFmtId="164" fontId="6" fillId="0" borderId="17" xfId="1" applyNumberFormat="1" applyBorder="1" applyAlignment="1" applyProtection="1">
      <alignment horizontal="center" vertical="center"/>
    </xf>
    <xf numFmtId="165" fontId="12" fillId="11" borderId="1" xfId="1" applyNumberFormat="1" applyFont="1" applyFill="1" applyBorder="1" applyAlignment="1" applyProtection="1">
      <alignment horizontal="center" vertical="center" wrapText="1"/>
    </xf>
    <xf numFmtId="165" fontId="11" fillId="13" borderId="1" xfId="1" applyNumberFormat="1" applyFont="1" applyFill="1" applyBorder="1" applyAlignment="1" applyProtection="1">
      <alignment horizontal="center"/>
    </xf>
    <xf numFmtId="165" fontId="12" fillId="13" borderId="1" xfId="1" applyNumberFormat="1" applyFont="1" applyFill="1" applyBorder="1" applyAlignment="1" applyProtection="1">
      <alignment horizontal="center"/>
    </xf>
    <xf numFmtId="165" fontId="14" fillId="13" borderId="1" xfId="1" applyNumberFormat="1" applyFont="1" applyFill="1" applyBorder="1" applyAlignment="1" applyProtection="1">
      <alignment horizontal="center"/>
    </xf>
    <xf numFmtId="164" fontId="6" fillId="13" borderId="1" xfId="1" applyNumberFormat="1" applyFill="1" applyBorder="1" applyAlignment="1" applyProtection="1">
      <alignment horizontal="center"/>
    </xf>
    <xf numFmtId="168" fontId="14" fillId="13" borderId="1" xfId="1" applyNumberFormat="1" applyFont="1" applyFill="1" applyBorder="1" applyAlignment="1" applyProtection="1">
      <alignment horizontal="center"/>
    </xf>
    <xf numFmtId="168" fontId="12" fillId="13" borderId="1" xfId="1" applyNumberFormat="1" applyFont="1" applyFill="1" applyBorder="1" applyAlignment="1" applyProtection="1">
      <alignment horizontal="center"/>
    </xf>
    <xf numFmtId="169" fontId="11" fillId="13" borderId="1" xfId="1" applyNumberFormat="1" applyFont="1" applyFill="1" applyBorder="1" applyAlignment="1" applyProtection="1">
      <alignment horizontal="center"/>
    </xf>
    <xf numFmtId="171" fontId="14" fillId="13" borderId="1" xfId="1" applyNumberFormat="1" applyFont="1" applyFill="1" applyBorder="1" applyAlignment="1" applyProtection="1">
      <alignment horizontal="center"/>
    </xf>
    <xf numFmtId="171" fontId="11" fillId="13" borderId="1" xfId="1" applyNumberFormat="1" applyFont="1" applyFill="1" applyBorder="1" applyAlignment="1" applyProtection="1">
      <alignment horizontal="center"/>
    </xf>
    <xf numFmtId="171" fontId="12" fillId="13" borderId="1" xfId="1" applyNumberFormat="1" applyFont="1" applyFill="1" applyBorder="1" applyAlignment="1" applyProtection="1">
      <alignment horizontal="center"/>
    </xf>
    <xf numFmtId="164" fontId="14" fillId="13" borderId="1" xfId="1" applyNumberFormat="1" applyFont="1" applyFill="1" applyBorder="1" applyAlignment="1" applyProtection="1">
      <alignment horizontal="center"/>
    </xf>
    <xf numFmtId="164" fontId="12" fillId="13" borderId="1" xfId="1" applyNumberFormat="1" applyFont="1" applyFill="1" applyBorder="1" applyAlignment="1" applyProtection="1">
      <alignment horizontal="center"/>
    </xf>
    <xf numFmtId="167" fontId="12" fillId="13" borderId="1" xfId="1" applyNumberFormat="1" applyFont="1" applyFill="1" applyBorder="1" applyAlignment="1" applyProtection="1">
      <alignment horizontal="center"/>
    </xf>
    <xf numFmtId="164" fontId="11" fillId="13" borderId="1" xfId="1" applyNumberFormat="1" applyFont="1" applyFill="1" applyBorder="1" applyAlignment="1" applyProtection="1">
      <alignment horizontal="center"/>
    </xf>
    <xf numFmtId="0" fontId="14" fillId="13" borderId="1" xfId="0" applyFont="1" applyFill="1" applyBorder="1"/>
    <xf numFmtId="0" fontId="12" fillId="13" borderId="1" xfId="0" applyFont="1" applyFill="1" applyBorder="1"/>
    <xf numFmtId="0" fontId="12" fillId="0" borderId="1" xfId="0" applyFont="1" applyBorder="1" applyAlignment="1">
      <alignment horizontal="center"/>
    </xf>
    <xf numFmtId="164" fontId="15" fillId="0" borderId="7" xfId="1" applyNumberFormat="1" applyFont="1" applyBorder="1" applyAlignment="1" applyProtection="1">
      <alignment horizontal="center"/>
    </xf>
    <xf numFmtId="164" fontId="15" fillId="0" borderId="1" xfId="1" applyNumberFormat="1" applyFont="1" applyBorder="1" applyAlignment="1" applyProtection="1">
      <alignment horizontal="center"/>
    </xf>
    <xf numFmtId="167" fontId="15" fillId="0" borderId="8" xfId="1" applyNumberFormat="1" applyFont="1" applyBorder="1" applyAlignment="1" applyProtection="1">
      <alignment horizontal="center"/>
    </xf>
    <xf numFmtId="0" fontId="15" fillId="0" borderId="18" xfId="0" applyFont="1" applyBorder="1"/>
    <xf numFmtId="167" fontId="15" fillId="0" borderId="18" xfId="1" applyNumberFormat="1" applyFont="1" applyBorder="1" applyAlignment="1" applyProtection="1">
      <alignment horizontal="center"/>
    </xf>
    <xf numFmtId="164" fontId="15" fillId="0" borderId="2" xfId="1" applyNumberFormat="1" applyFont="1" applyBorder="1" applyAlignment="1" applyProtection="1">
      <alignment horizontal="center"/>
    </xf>
    <xf numFmtId="167" fontId="15" fillId="0" borderId="2" xfId="1" applyNumberFormat="1" applyFont="1" applyBorder="1" applyAlignment="1" applyProtection="1">
      <alignment horizontal="center"/>
    </xf>
    <xf numFmtId="164" fontId="15" fillId="0" borderId="1" xfId="1" applyNumberFormat="1" applyFont="1" applyBorder="1" applyProtection="1"/>
    <xf numFmtId="164" fontId="15" fillId="0" borderId="7" xfId="1" applyNumberFormat="1" applyFont="1" applyBorder="1" applyProtection="1"/>
    <xf numFmtId="0" fontId="15" fillId="0" borderId="2" xfId="0" applyFont="1" applyBorder="1"/>
    <xf numFmtId="0" fontId="15" fillId="0" borderId="1" xfId="0" applyFont="1" applyBorder="1"/>
    <xf numFmtId="0" fontId="15" fillId="0" borderId="8" xfId="0" applyFont="1" applyBorder="1"/>
    <xf numFmtId="164" fontId="16" fillId="0" borderId="7" xfId="1" applyNumberFormat="1" applyFont="1" applyBorder="1" applyAlignment="1" applyProtection="1">
      <alignment horizontal="center"/>
    </xf>
    <xf numFmtId="164" fontId="16" fillId="0" borderId="1" xfId="1" applyNumberFormat="1" applyFont="1" applyBorder="1" applyAlignment="1" applyProtection="1">
      <alignment horizontal="center"/>
    </xf>
    <xf numFmtId="167" fontId="16" fillId="0" borderId="8" xfId="1" applyNumberFormat="1" applyFont="1" applyBorder="1" applyAlignment="1" applyProtection="1">
      <alignment horizontal="center"/>
    </xf>
    <xf numFmtId="164" fontId="15" fillId="0" borderId="19" xfId="1" applyNumberFormat="1" applyFont="1" applyBorder="1" applyAlignment="1" applyProtection="1">
      <alignment horizontal="center"/>
    </xf>
    <xf numFmtId="164" fontId="15" fillId="0" borderId="20" xfId="1" applyNumberFormat="1" applyFont="1" applyBorder="1" applyAlignment="1" applyProtection="1">
      <alignment horizontal="center"/>
    </xf>
    <xf numFmtId="167" fontId="15" fillId="0" borderId="21" xfId="1" applyNumberFormat="1" applyFont="1" applyBorder="1" applyAlignment="1" applyProtection="1">
      <alignment horizontal="center"/>
    </xf>
    <xf numFmtId="164" fontId="15" fillId="0" borderId="22" xfId="1" applyNumberFormat="1" applyFont="1" applyBorder="1" applyAlignment="1" applyProtection="1">
      <alignment horizontal="center"/>
    </xf>
    <xf numFmtId="164" fontId="15" fillId="0" borderId="23" xfId="1" applyNumberFormat="1" applyFont="1" applyBorder="1" applyAlignment="1" applyProtection="1">
      <alignment horizontal="center"/>
    </xf>
    <xf numFmtId="164" fontId="15" fillId="0" borderId="24" xfId="1" applyNumberFormat="1" applyFont="1" applyBorder="1" applyAlignment="1" applyProtection="1">
      <alignment horizontal="center"/>
    </xf>
    <xf numFmtId="167" fontId="15" fillId="0" borderId="25" xfId="1" applyNumberFormat="1" applyFont="1" applyBorder="1" applyAlignment="1" applyProtection="1">
      <alignment horizontal="center"/>
    </xf>
    <xf numFmtId="0" fontId="15" fillId="0" borderId="26" xfId="0" applyFont="1" applyBorder="1"/>
    <xf numFmtId="167" fontId="15" fillId="0" borderId="26" xfId="1" applyNumberFormat="1" applyFont="1" applyBorder="1" applyAlignment="1" applyProtection="1">
      <alignment horizontal="center"/>
    </xf>
    <xf numFmtId="164" fontId="15" fillId="0" borderId="27" xfId="1" applyNumberFormat="1" applyFont="1" applyBorder="1" applyAlignment="1" applyProtection="1">
      <alignment horizontal="center"/>
    </xf>
    <xf numFmtId="167" fontId="12" fillId="0" borderId="19" xfId="1" applyNumberFormat="1" applyFont="1" applyBorder="1" applyAlignment="1" applyProtection="1">
      <alignment horizontal="center"/>
    </xf>
    <xf numFmtId="164" fontId="12" fillId="0" borderId="20" xfId="1" applyNumberFormat="1" applyFont="1" applyBorder="1" applyProtection="1"/>
    <xf numFmtId="164" fontId="12" fillId="0" borderId="28" xfId="1" applyNumberFormat="1" applyFont="1" applyBorder="1" applyProtection="1"/>
    <xf numFmtId="167" fontId="12" fillId="0" borderId="21" xfId="1" applyNumberFormat="1" applyFont="1" applyBorder="1" applyAlignment="1" applyProtection="1">
      <alignment horizontal="center"/>
    </xf>
    <xf numFmtId="167" fontId="12" fillId="0" borderId="1" xfId="1" applyNumberFormat="1" applyFont="1" applyBorder="1" applyAlignment="1" applyProtection="1">
      <alignment horizontal="center"/>
    </xf>
    <xf numFmtId="164" fontId="6" fillId="12" borderId="14" xfId="1" applyNumberFormat="1" applyFill="1" applyBorder="1" applyAlignment="1">
      <alignment horizontal="center" vertical="center"/>
    </xf>
    <xf numFmtId="164" fontId="6" fillId="12" borderId="6" xfId="1" applyNumberFormat="1" applyFill="1" applyBorder="1" applyAlignment="1">
      <alignment horizontal="center" vertical="center"/>
    </xf>
    <xf numFmtId="164" fontId="12" fillId="10" borderId="5" xfId="1" applyNumberFormat="1" applyFont="1" applyFill="1" applyBorder="1" applyAlignment="1" applyProtection="1">
      <alignment horizontal="center" vertical="center"/>
    </xf>
    <xf numFmtId="165" fontId="12" fillId="11" borderId="1" xfId="1" applyNumberFormat="1" applyFont="1" applyFill="1" applyBorder="1" applyAlignment="1" applyProtection="1">
      <alignment horizontal="center" vertical="center" wrapText="1"/>
    </xf>
    <xf numFmtId="0" fontId="12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2" fillId="4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5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right" vertical="center" wrapText="1"/>
    </xf>
    <xf numFmtId="0" fontId="8" fillId="0" borderId="1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165" fontId="17" fillId="13" borderId="1" xfId="1" applyNumberFormat="1" applyFont="1" applyFill="1" applyBorder="1" applyAlignment="1" applyProtection="1">
      <alignment horizontal="center"/>
    </xf>
    <xf numFmtId="170" fontId="11" fillId="13" borderId="1" xfId="1" applyNumberFormat="1" applyFont="1" applyFill="1" applyBorder="1" applyAlignment="1" applyProtection="1">
      <alignment horizontal="center"/>
    </xf>
    <xf numFmtId="168" fontId="11" fillId="13" borderId="1" xfId="1" applyNumberFormat="1" applyFont="1" applyFill="1" applyBorder="1" applyAlignment="1" applyProtection="1">
      <alignment horizontal="center"/>
    </xf>
    <xf numFmtId="168" fontId="17" fillId="13" borderId="1" xfId="1" applyNumberFormat="1" applyFont="1" applyFill="1" applyBorder="1" applyAlignment="1" applyProtection="1">
      <alignment horizontal="center"/>
    </xf>
    <xf numFmtId="164" fontId="12" fillId="13" borderId="1" xfId="1" applyNumberFormat="1" applyFont="1" applyFill="1" applyBorder="1" applyAlignment="1" applyProtection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CC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E0C2CD"/>
      <rgbColor rgb="FF808080"/>
      <rgbColor rgb="FF9999FF"/>
      <rgbColor rgb="FF993366"/>
      <rgbColor rgb="FFF6F9D4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E8CB"/>
      <rgbColor rgb="FFFFFFA6"/>
      <rgbColor rgb="FFAFD095"/>
      <rgbColor rgb="FFEC9BA4"/>
      <rgbColor rgb="FFCC99FF"/>
      <rgbColor rgb="FFFFDBB6"/>
      <rgbColor rgb="FF3366FF"/>
      <rgbColor rgb="FF33CCCC"/>
      <rgbColor rgb="FF99CC00"/>
      <rgbColor rgb="FFFFB66C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30885</xdr:colOff>
      <xdr:row>155</xdr:row>
      <xdr:rowOff>38099</xdr:rowOff>
    </xdr:from>
    <xdr:to>
      <xdr:col>3</xdr:col>
      <xdr:colOff>847725</xdr:colOff>
      <xdr:row>176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16660" y="28698824"/>
          <a:ext cx="2845665" cy="384810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155</xdr:row>
      <xdr:rowOff>28576</xdr:rowOff>
    </xdr:from>
    <xdr:to>
      <xdr:col>11</xdr:col>
      <xdr:colOff>4690</xdr:colOff>
      <xdr:row>176</xdr:row>
      <xdr:rowOff>147391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448175" y="28689301"/>
          <a:ext cx="2900290" cy="391929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28574</xdr:colOff>
      <xdr:row>155</xdr:row>
      <xdr:rowOff>28577</xdr:rowOff>
    </xdr:from>
    <xdr:to>
      <xdr:col>20</xdr:col>
      <xdr:colOff>333374</xdr:colOff>
      <xdr:row>176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486774" y="28689302"/>
          <a:ext cx="2943225" cy="39338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57240</xdr:colOff>
      <xdr:row>0</xdr:row>
      <xdr:rowOff>38160</xdr:rowOff>
    </xdr:from>
    <xdr:to>
      <xdr:col>1</xdr:col>
      <xdr:colOff>455040</xdr:colOff>
      <xdr:row>1</xdr:row>
      <xdr:rowOff>545400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7240" y="38160"/>
          <a:ext cx="845280" cy="7275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N154"/>
  <sheetViews>
    <sheetView tabSelected="1" view="pageBreakPreview" zoomScaleNormal="100" zoomScaleSheetLayoutView="100" workbookViewId="0">
      <pane ySplit="3" topLeftCell="A154" activePane="bottomLeft" state="frozen"/>
      <selection pane="bottomLeft" activeCell="AC166" sqref="AC166"/>
    </sheetView>
  </sheetViews>
  <sheetFormatPr defaultColWidth="10.25" defaultRowHeight="14.25" x14ac:dyDescent="0.2"/>
  <cols>
    <col min="1" max="1" width="6.375" style="83" customWidth="1"/>
    <col min="2" max="2" width="16.25" style="54" bestFit="1" customWidth="1"/>
    <col min="3" max="3" width="10.375" style="54" customWidth="1"/>
    <col min="4" max="4" width="20.375" style="54" bestFit="1" customWidth="1"/>
    <col min="5" max="5" width="14.125" style="54" bestFit="1" customWidth="1"/>
    <col min="6" max="6" width="0.75" style="54" customWidth="1"/>
    <col min="7" max="7" width="6.75" style="54" bestFit="1" customWidth="1"/>
    <col min="8" max="8" width="7.5" style="54" bestFit="1" customWidth="1"/>
    <col min="9" max="9" width="7.125" style="54" bestFit="1" customWidth="1"/>
    <col min="10" max="10" width="0.75" style="54" hidden="1" customWidth="1"/>
    <col min="11" max="11" width="6.75" style="54" bestFit="1" customWidth="1"/>
    <col min="12" max="12" width="7.5" style="54" bestFit="1" customWidth="1"/>
    <col min="13" max="13" width="7.125" style="54" bestFit="1" customWidth="1"/>
    <col min="14" max="14" width="0.75" style="54" hidden="1" customWidth="1"/>
    <col min="15" max="15" width="6.75" style="54" bestFit="1" customWidth="1"/>
    <col min="16" max="16" width="7.5" style="54" bestFit="1" customWidth="1"/>
    <col min="17" max="17" width="7.125" style="54" bestFit="1" customWidth="1"/>
    <col min="18" max="18" width="0.75" style="54" hidden="1" customWidth="1"/>
    <col min="19" max="19" width="5.75" style="54" bestFit="1" customWidth="1"/>
    <col min="20" max="20" width="7.5" style="54" bestFit="1" customWidth="1"/>
    <col min="21" max="21" width="6.125" style="54" bestFit="1" customWidth="1"/>
    <col min="22" max="22" width="0.625" style="54" hidden="1" customWidth="1"/>
    <col min="23" max="23" width="5.75" style="54" bestFit="1" customWidth="1"/>
    <col min="24" max="24" width="7.5" style="54" bestFit="1" customWidth="1"/>
    <col min="25" max="25" width="6.75" style="54" bestFit="1" customWidth="1"/>
    <col min="26" max="26" width="7.5" style="54" bestFit="1" customWidth="1"/>
    <col min="27" max="27" width="0.75" style="54" customWidth="1"/>
    <col min="28" max="28" width="12" style="54" customWidth="1"/>
    <col min="29" max="29" width="19" style="54" customWidth="1"/>
    <col min="30" max="30" width="58.125" style="84" bestFit="1" customWidth="1"/>
    <col min="31" max="31" width="15.5" style="53" hidden="1" customWidth="1"/>
    <col min="32" max="32" width="13.875" style="53" hidden="1" customWidth="1"/>
    <col min="33" max="1028" width="10.25" style="54"/>
  </cols>
  <sheetData>
    <row r="1" spans="1:1028" ht="24" customHeight="1" thickBot="1" x14ac:dyDescent="0.25">
      <c r="A1" s="52" t="s">
        <v>400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93"/>
      <c r="AC1" s="93"/>
      <c r="AD1" s="52"/>
    </row>
    <row r="2" spans="1:1028" ht="23.25" customHeight="1" thickBot="1" x14ac:dyDescent="0.25">
      <c r="A2" s="151" t="s">
        <v>0</v>
      </c>
      <c r="B2" s="152" t="s">
        <v>61</v>
      </c>
      <c r="C2" s="150" t="s">
        <v>62</v>
      </c>
      <c r="D2" s="150" t="s">
        <v>63</v>
      </c>
      <c r="E2" s="150" t="s">
        <v>64</v>
      </c>
      <c r="F2" s="55"/>
      <c r="G2" s="148" t="s">
        <v>65</v>
      </c>
      <c r="H2" s="148"/>
      <c r="I2" s="148"/>
      <c r="J2" s="55"/>
      <c r="K2" s="148" t="s">
        <v>66</v>
      </c>
      <c r="L2" s="148"/>
      <c r="M2" s="148"/>
      <c r="N2" s="55"/>
      <c r="O2" s="148" t="s">
        <v>67</v>
      </c>
      <c r="P2" s="148"/>
      <c r="Q2" s="148"/>
      <c r="R2" s="55"/>
      <c r="S2" s="148" t="s">
        <v>68</v>
      </c>
      <c r="T2" s="148"/>
      <c r="U2" s="148"/>
      <c r="V2" s="55"/>
      <c r="W2" s="148" t="s">
        <v>69</v>
      </c>
      <c r="X2" s="148"/>
      <c r="Y2" s="148"/>
      <c r="Z2" s="148"/>
      <c r="AA2" s="55"/>
      <c r="AB2" s="149" t="s">
        <v>70</v>
      </c>
      <c r="AC2" s="98"/>
      <c r="AD2" s="150" t="s">
        <v>71</v>
      </c>
      <c r="AE2" s="146" t="s">
        <v>72</v>
      </c>
      <c r="AF2" s="147"/>
    </row>
    <row r="3" spans="1:1028" s="63" customFormat="1" ht="42.75" x14ac:dyDescent="0.2">
      <c r="A3" s="151"/>
      <c r="B3" s="152"/>
      <c r="C3" s="150"/>
      <c r="D3" s="150"/>
      <c r="E3" s="150"/>
      <c r="F3" s="56"/>
      <c r="G3" s="57" t="s">
        <v>73</v>
      </c>
      <c r="H3" s="58" t="s">
        <v>74</v>
      </c>
      <c r="I3" s="59" t="s">
        <v>75</v>
      </c>
      <c r="J3" s="56"/>
      <c r="K3" s="57" t="s">
        <v>73</v>
      </c>
      <c r="L3" s="58" t="s">
        <v>74</v>
      </c>
      <c r="M3" s="59" t="s">
        <v>75</v>
      </c>
      <c r="N3" s="56"/>
      <c r="O3" s="57" t="s">
        <v>73</v>
      </c>
      <c r="P3" s="58" t="s">
        <v>74</v>
      </c>
      <c r="Q3" s="59" t="s">
        <v>75</v>
      </c>
      <c r="R3" s="56"/>
      <c r="S3" s="57" t="s">
        <v>73</v>
      </c>
      <c r="T3" s="58" t="s">
        <v>74</v>
      </c>
      <c r="U3" s="59" t="s">
        <v>75</v>
      </c>
      <c r="V3" s="56"/>
      <c r="W3" s="57" t="s">
        <v>73</v>
      </c>
      <c r="X3" s="58" t="s">
        <v>74</v>
      </c>
      <c r="Y3" s="59" t="s">
        <v>75</v>
      </c>
      <c r="Z3" s="60" t="s">
        <v>76</v>
      </c>
      <c r="AA3" s="56"/>
      <c r="AB3" s="149"/>
      <c r="AC3" s="98" t="s">
        <v>9</v>
      </c>
      <c r="AD3" s="150" t="s">
        <v>73</v>
      </c>
      <c r="AE3" s="94" t="s">
        <v>77</v>
      </c>
      <c r="AF3" s="61" t="s">
        <v>78</v>
      </c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  <c r="TB3" s="62"/>
      <c r="TC3" s="62"/>
      <c r="TD3" s="62"/>
      <c r="TE3" s="62"/>
      <c r="TF3" s="62"/>
      <c r="TG3" s="62"/>
      <c r="TH3" s="62"/>
      <c r="TI3" s="62"/>
      <c r="TJ3" s="62"/>
      <c r="TK3" s="62"/>
      <c r="TL3" s="62"/>
      <c r="TM3" s="62"/>
      <c r="TN3" s="62"/>
      <c r="TO3" s="62"/>
      <c r="TP3" s="62"/>
      <c r="TQ3" s="62"/>
      <c r="TR3" s="62"/>
      <c r="TS3" s="62"/>
      <c r="TT3" s="62"/>
      <c r="TU3" s="62"/>
      <c r="TV3" s="62"/>
      <c r="TW3" s="62"/>
      <c r="TX3" s="62"/>
      <c r="TY3" s="62"/>
      <c r="TZ3" s="62"/>
      <c r="UA3" s="62"/>
      <c r="UB3" s="62"/>
      <c r="UC3" s="62"/>
      <c r="UD3" s="62"/>
      <c r="UE3" s="62"/>
      <c r="UF3" s="62"/>
      <c r="UG3" s="62"/>
      <c r="UH3" s="62"/>
      <c r="UI3" s="62"/>
      <c r="UJ3" s="62"/>
      <c r="UK3" s="62"/>
      <c r="UL3" s="62"/>
      <c r="UM3" s="62"/>
      <c r="UN3" s="62"/>
      <c r="UO3" s="62"/>
      <c r="UP3" s="62"/>
      <c r="UQ3" s="62"/>
      <c r="UR3" s="62"/>
      <c r="US3" s="62"/>
      <c r="UT3" s="62"/>
      <c r="UU3" s="62"/>
      <c r="UV3" s="62"/>
      <c r="UW3" s="62"/>
      <c r="UX3" s="62"/>
      <c r="UY3" s="62"/>
      <c r="UZ3" s="62"/>
      <c r="VA3" s="62"/>
      <c r="VB3" s="62"/>
      <c r="VC3" s="62"/>
      <c r="VD3" s="62"/>
      <c r="VE3" s="62"/>
      <c r="VF3" s="62"/>
      <c r="VG3" s="62"/>
      <c r="VH3" s="62"/>
      <c r="VI3" s="62"/>
      <c r="VJ3" s="62"/>
      <c r="VK3" s="62"/>
      <c r="VL3" s="62"/>
      <c r="VM3" s="62"/>
      <c r="VN3" s="62"/>
      <c r="VO3" s="62"/>
      <c r="VP3" s="62"/>
      <c r="VQ3" s="62"/>
      <c r="VR3" s="62"/>
      <c r="VS3" s="62"/>
      <c r="VT3" s="62"/>
      <c r="VU3" s="62"/>
      <c r="VV3" s="62"/>
      <c r="VW3" s="62"/>
      <c r="VX3" s="62"/>
      <c r="VY3" s="62"/>
      <c r="VZ3" s="62"/>
      <c r="WA3" s="62"/>
      <c r="WB3" s="62"/>
      <c r="WC3" s="62"/>
      <c r="WD3" s="62"/>
      <c r="WE3" s="62"/>
      <c r="WF3" s="62"/>
      <c r="WG3" s="62"/>
      <c r="WH3" s="62"/>
      <c r="WI3" s="62"/>
      <c r="WJ3" s="62"/>
      <c r="WK3" s="62"/>
      <c r="WL3" s="62"/>
      <c r="WM3" s="62"/>
      <c r="WN3" s="62"/>
      <c r="WO3" s="62"/>
      <c r="WP3" s="62"/>
      <c r="WQ3" s="62"/>
      <c r="WR3" s="62"/>
      <c r="WS3" s="62"/>
      <c r="WT3" s="62"/>
      <c r="WU3" s="62"/>
      <c r="WV3" s="62"/>
      <c r="WW3" s="62"/>
      <c r="WX3" s="62"/>
      <c r="WY3" s="62"/>
      <c r="WZ3" s="62"/>
      <c r="XA3" s="62"/>
      <c r="XB3" s="62"/>
      <c r="XC3" s="62"/>
      <c r="XD3" s="62"/>
      <c r="XE3" s="62"/>
      <c r="XF3" s="62"/>
      <c r="XG3" s="62"/>
      <c r="XH3" s="62"/>
      <c r="XI3" s="62"/>
      <c r="XJ3" s="62"/>
      <c r="XK3" s="62"/>
      <c r="XL3" s="62"/>
      <c r="XM3" s="62"/>
      <c r="XN3" s="62"/>
      <c r="XO3" s="62"/>
      <c r="XP3" s="62"/>
      <c r="XQ3" s="62"/>
      <c r="XR3" s="62"/>
      <c r="XS3" s="62"/>
      <c r="XT3" s="62"/>
      <c r="XU3" s="62"/>
      <c r="XV3" s="62"/>
      <c r="XW3" s="62"/>
      <c r="XX3" s="62"/>
      <c r="XY3" s="62"/>
      <c r="XZ3" s="62"/>
      <c r="YA3" s="62"/>
      <c r="YB3" s="62"/>
      <c r="YC3" s="62"/>
      <c r="YD3" s="62"/>
      <c r="YE3" s="62"/>
      <c r="YF3" s="62"/>
      <c r="YG3" s="62"/>
      <c r="YH3" s="62"/>
      <c r="YI3" s="62"/>
      <c r="YJ3" s="62"/>
      <c r="YK3" s="62"/>
      <c r="YL3" s="62"/>
      <c r="YM3" s="62"/>
      <c r="YN3" s="62"/>
      <c r="YO3" s="62"/>
      <c r="YP3" s="62"/>
      <c r="YQ3" s="62"/>
      <c r="YR3" s="62"/>
      <c r="YS3" s="62"/>
      <c r="YT3" s="62"/>
      <c r="YU3" s="62"/>
      <c r="YV3" s="62"/>
      <c r="YW3" s="62"/>
      <c r="YX3" s="62"/>
      <c r="YY3" s="62"/>
      <c r="YZ3" s="62"/>
      <c r="ZA3" s="62"/>
      <c r="ZB3" s="62"/>
      <c r="ZC3" s="62"/>
      <c r="ZD3" s="62"/>
      <c r="ZE3" s="62"/>
      <c r="ZF3" s="62"/>
      <c r="ZG3" s="62"/>
      <c r="ZH3" s="62"/>
      <c r="ZI3" s="62"/>
      <c r="ZJ3" s="62"/>
      <c r="ZK3" s="62"/>
      <c r="ZL3" s="62"/>
      <c r="ZM3" s="62"/>
      <c r="ZN3" s="62"/>
      <c r="ZO3" s="62"/>
      <c r="ZP3" s="62"/>
      <c r="ZQ3" s="62"/>
      <c r="ZR3" s="62"/>
      <c r="ZS3" s="62"/>
      <c r="ZT3" s="62"/>
      <c r="ZU3" s="62"/>
      <c r="ZV3" s="62"/>
      <c r="ZW3" s="62"/>
      <c r="ZX3" s="62"/>
      <c r="ZY3" s="62"/>
      <c r="ZZ3" s="62"/>
      <c r="AAA3" s="62"/>
      <c r="AAB3" s="62"/>
      <c r="AAC3" s="62"/>
      <c r="AAD3" s="62"/>
      <c r="AAE3" s="62"/>
      <c r="AAF3" s="62"/>
      <c r="AAG3" s="62"/>
      <c r="AAH3" s="62"/>
      <c r="AAI3" s="62"/>
      <c r="AAJ3" s="62"/>
      <c r="AAK3" s="62"/>
      <c r="AAL3" s="62"/>
      <c r="AAM3" s="62"/>
      <c r="AAN3" s="62"/>
      <c r="AAO3" s="62"/>
      <c r="AAP3" s="62"/>
      <c r="AAQ3" s="62"/>
      <c r="AAR3" s="62"/>
      <c r="AAS3" s="62"/>
      <c r="AAT3" s="62"/>
      <c r="AAU3" s="62"/>
      <c r="AAV3" s="62"/>
      <c r="AAW3" s="62"/>
      <c r="AAX3" s="62"/>
      <c r="AAY3" s="62"/>
      <c r="AAZ3" s="62"/>
      <c r="ABA3" s="62"/>
      <c r="ABB3" s="62"/>
      <c r="ABC3" s="62"/>
      <c r="ABD3" s="62"/>
      <c r="ABE3" s="62"/>
      <c r="ABF3" s="62"/>
      <c r="ABG3" s="62"/>
      <c r="ABH3" s="62"/>
      <c r="ABI3" s="62"/>
      <c r="ABJ3" s="62"/>
      <c r="ABK3" s="62"/>
      <c r="ABL3" s="62"/>
      <c r="ABM3" s="62"/>
      <c r="ABN3" s="62"/>
      <c r="ABO3" s="62"/>
      <c r="ABP3" s="62"/>
      <c r="ABQ3" s="62"/>
      <c r="ABR3" s="62"/>
      <c r="ABS3" s="62"/>
      <c r="ABT3" s="62"/>
      <c r="ABU3" s="62"/>
      <c r="ABV3" s="62"/>
      <c r="ABW3" s="62"/>
      <c r="ABX3" s="62"/>
      <c r="ABY3" s="62"/>
      <c r="ABZ3" s="62"/>
      <c r="ACA3" s="62"/>
      <c r="ACB3" s="62"/>
      <c r="ACC3" s="62"/>
      <c r="ACD3" s="62"/>
      <c r="ACE3" s="62"/>
      <c r="ACF3" s="62"/>
      <c r="ACG3" s="62"/>
      <c r="ACH3" s="62"/>
      <c r="ACI3" s="62"/>
      <c r="ACJ3" s="62"/>
      <c r="ACK3" s="62"/>
      <c r="ACL3" s="62"/>
      <c r="ACM3" s="62"/>
      <c r="ACN3" s="62"/>
      <c r="ACO3" s="62"/>
      <c r="ACP3" s="62"/>
      <c r="ACQ3" s="62"/>
      <c r="ACR3" s="62"/>
      <c r="ACS3" s="62"/>
      <c r="ACT3" s="62"/>
      <c r="ACU3" s="62"/>
      <c r="ACV3" s="62"/>
      <c r="ACW3" s="62"/>
      <c r="ACX3" s="62"/>
      <c r="ACY3" s="62"/>
      <c r="ACZ3" s="62"/>
      <c r="ADA3" s="62"/>
      <c r="ADB3" s="62"/>
      <c r="ADC3" s="62"/>
      <c r="ADD3" s="62"/>
      <c r="ADE3" s="62"/>
      <c r="ADF3" s="62"/>
      <c r="ADG3" s="62"/>
      <c r="ADH3" s="62"/>
      <c r="ADI3" s="62"/>
      <c r="ADJ3" s="62"/>
      <c r="ADK3" s="62"/>
      <c r="ADL3" s="62"/>
      <c r="ADM3" s="62"/>
      <c r="ADN3" s="62"/>
      <c r="ADO3" s="62"/>
      <c r="ADP3" s="62"/>
      <c r="ADQ3" s="62"/>
      <c r="ADR3" s="62"/>
      <c r="ADS3" s="62"/>
      <c r="ADT3" s="62"/>
      <c r="ADU3" s="62"/>
      <c r="ADV3" s="62"/>
      <c r="ADW3" s="62"/>
      <c r="ADX3" s="62"/>
      <c r="ADY3" s="62"/>
      <c r="ADZ3" s="62"/>
      <c r="AEA3" s="62"/>
      <c r="AEB3" s="62"/>
      <c r="AEC3" s="62"/>
      <c r="AED3" s="62"/>
      <c r="AEE3" s="62"/>
      <c r="AEF3" s="62"/>
      <c r="AEG3" s="62"/>
      <c r="AEH3" s="62"/>
      <c r="AEI3" s="62"/>
      <c r="AEJ3" s="62"/>
      <c r="AEK3" s="62"/>
      <c r="AEL3" s="62"/>
      <c r="AEM3" s="62"/>
      <c r="AEN3" s="62"/>
      <c r="AEO3" s="62"/>
      <c r="AEP3" s="62"/>
      <c r="AEQ3" s="62"/>
      <c r="AER3" s="62"/>
      <c r="AES3" s="62"/>
      <c r="AET3" s="62"/>
      <c r="AEU3" s="62"/>
      <c r="AEV3" s="62"/>
      <c r="AEW3" s="62"/>
      <c r="AEX3" s="62"/>
      <c r="AEY3" s="62"/>
      <c r="AEZ3" s="62"/>
      <c r="AFA3" s="62"/>
      <c r="AFB3" s="62"/>
      <c r="AFC3" s="62"/>
      <c r="AFD3" s="62"/>
      <c r="AFE3" s="62"/>
      <c r="AFF3" s="62"/>
      <c r="AFG3" s="62"/>
      <c r="AFH3" s="62"/>
      <c r="AFI3" s="62"/>
      <c r="AFJ3" s="62"/>
      <c r="AFK3" s="62"/>
      <c r="AFL3" s="62"/>
      <c r="AFM3" s="62"/>
      <c r="AFN3" s="62"/>
      <c r="AFO3" s="62"/>
      <c r="AFP3" s="62"/>
      <c r="AFQ3" s="62"/>
      <c r="AFR3" s="62"/>
      <c r="AFS3" s="62"/>
      <c r="AFT3" s="62"/>
      <c r="AFU3" s="62"/>
      <c r="AFV3" s="62"/>
      <c r="AFW3" s="62"/>
      <c r="AFX3" s="62"/>
      <c r="AFY3" s="62"/>
      <c r="AFZ3" s="62"/>
      <c r="AGA3" s="62"/>
      <c r="AGB3" s="62"/>
      <c r="AGC3" s="62"/>
      <c r="AGD3" s="62"/>
      <c r="AGE3" s="62"/>
      <c r="AGF3" s="62"/>
      <c r="AGG3" s="62"/>
      <c r="AGH3" s="62"/>
      <c r="AGI3" s="62"/>
      <c r="AGJ3" s="62"/>
      <c r="AGK3" s="62"/>
      <c r="AGL3" s="62"/>
      <c r="AGM3" s="62"/>
      <c r="AGN3" s="62"/>
      <c r="AGO3" s="62"/>
      <c r="AGP3" s="62"/>
      <c r="AGQ3" s="62"/>
      <c r="AGR3" s="62"/>
      <c r="AGS3" s="62"/>
      <c r="AGT3" s="62"/>
      <c r="AGU3" s="62"/>
      <c r="AGV3" s="62"/>
      <c r="AGW3" s="62"/>
      <c r="AGX3" s="62"/>
      <c r="AGY3" s="62"/>
      <c r="AGZ3" s="62"/>
      <c r="AHA3" s="62"/>
      <c r="AHB3" s="62"/>
      <c r="AHC3" s="62"/>
      <c r="AHD3" s="62"/>
      <c r="AHE3" s="62"/>
      <c r="AHF3" s="62"/>
      <c r="AHG3" s="62"/>
      <c r="AHH3" s="62"/>
      <c r="AHI3" s="62"/>
      <c r="AHJ3" s="62"/>
      <c r="AHK3" s="62"/>
      <c r="AHL3" s="62"/>
      <c r="AHM3" s="62"/>
      <c r="AHN3" s="62"/>
      <c r="AHO3" s="62"/>
      <c r="AHP3" s="62"/>
      <c r="AHQ3" s="62"/>
      <c r="AHR3" s="62"/>
      <c r="AHS3" s="62"/>
      <c r="AHT3" s="62"/>
      <c r="AHU3" s="62"/>
      <c r="AHV3" s="62"/>
      <c r="AHW3" s="62"/>
      <c r="AHX3" s="62"/>
      <c r="AHY3" s="62"/>
      <c r="AHZ3" s="62"/>
      <c r="AIA3" s="62"/>
      <c r="AIB3" s="62"/>
      <c r="AIC3" s="62"/>
      <c r="AID3" s="62"/>
      <c r="AIE3" s="62"/>
      <c r="AIF3" s="62"/>
      <c r="AIG3" s="62"/>
      <c r="AIH3" s="62"/>
      <c r="AII3" s="62"/>
      <c r="AIJ3" s="62"/>
      <c r="AIK3" s="62"/>
      <c r="AIL3" s="62"/>
      <c r="AIM3" s="62"/>
      <c r="AIN3" s="62"/>
      <c r="AIO3" s="62"/>
      <c r="AIP3" s="62"/>
      <c r="AIQ3" s="62"/>
      <c r="AIR3" s="62"/>
      <c r="AIS3" s="62"/>
      <c r="AIT3" s="62"/>
      <c r="AIU3" s="62"/>
      <c r="AIV3" s="62"/>
      <c r="AIW3" s="62"/>
      <c r="AIX3" s="62"/>
      <c r="AIY3" s="62"/>
      <c r="AIZ3" s="62"/>
      <c r="AJA3" s="62"/>
      <c r="AJB3" s="62"/>
      <c r="AJC3" s="62"/>
      <c r="AJD3" s="62"/>
      <c r="AJE3" s="62"/>
      <c r="AJF3" s="62"/>
      <c r="AJG3" s="62"/>
      <c r="AJH3" s="62"/>
      <c r="AJI3" s="62"/>
      <c r="AJJ3" s="62"/>
      <c r="AJK3" s="62"/>
      <c r="AJL3" s="62"/>
      <c r="AJM3" s="62"/>
      <c r="AJN3" s="62"/>
      <c r="AJO3" s="62"/>
      <c r="AJP3" s="62"/>
      <c r="AJQ3" s="62"/>
      <c r="AJR3" s="62"/>
      <c r="AJS3" s="62"/>
      <c r="AJT3" s="62"/>
      <c r="AJU3" s="62"/>
      <c r="AJV3" s="62"/>
      <c r="AJW3" s="62"/>
      <c r="AJX3" s="62"/>
      <c r="AJY3" s="62"/>
      <c r="AJZ3" s="62"/>
      <c r="AKA3" s="62"/>
      <c r="AKB3" s="62"/>
      <c r="AKC3" s="62"/>
      <c r="AKD3" s="62"/>
      <c r="AKE3" s="62"/>
      <c r="AKF3" s="62"/>
      <c r="AKG3" s="62"/>
      <c r="AKH3" s="62"/>
      <c r="AKI3" s="62"/>
      <c r="AKJ3" s="62"/>
      <c r="AKK3" s="62"/>
      <c r="AKL3" s="62"/>
      <c r="AKM3" s="62"/>
      <c r="AKN3" s="62"/>
      <c r="AKO3" s="62"/>
      <c r="AKP3" s="62"/>
      <c r="AKQ3" s="62"/>
      <c r="AKR3" s="62"/>
      <c r="AKS3" s="62"/>
      <c r="AKT3" s="62"/>
      <c r="AKU3" s="62"/>
      <c r="AKV3" s="62"/>
      <c r="AKW3" s="62"/>
      <c r="AKX3" s="62"/>
      <c r="AKY3" s="62"/>
      <c r="AKZ3" s="62"/>
      <c r="ALA3" s="62"/>
      <c r="ALB3" s="62"/>
      <c r="ALC3" s="62"/>
      <c r="ALD3" s="62"/>
      <c r="ALE3" s="62"/>
      <c r="ALF3" s="62"/>
      <c r="ALG3" s="62"/>
      <c r="ALH3" s="62"/>
      <c r="ALI3" s="62"/>
      <c r="ALJ3" s="62"/>
      <c r="ALK3" s="62"/>
      <c r="ALL3" s="62"/>
      <c r="ALM3" s="62"/>
      <c r="ALN3" s="62"/>
      <c r="ALO3" s="62"/>
      <c r="ALP3" s="62"/>
      <c r="ALQ3" s="62"/>
      <c r="ALR3" s="62"/>
      <c r="ALS3" s="62"/>
      <c r="ALT3" s="62"/>
      <c r="ALU3" s="62"/>
      <c r="ALV3" s="62"/>
      <c r="ALW3" s="62"/>
      <c r="ALX3" s="62"/>
      <c r="ALY3" s="62"/>
      <c r="ALZ3" s="62"/>
      <c r="AMA3" s="62"/>
      <c r="AMB3" s="62"/>
      <c r="AMC3" s="62"/>
      <c r="AMD3" s="62"/>
      <c r="AME3" s="62"/>
      <c r="AMF3" s="62"/>
      <c r="AMG3" s="62"/>
      <c r="AMH3" s="62"/>
      <c r="AMI3" s="62"/>
      <c r="AMJ3" s="62"/>
      <c r="AMK3" s="62"/>
      <c r="AML3" s="62"/>
      <c r="AMM3" s="62"/>
      <c r="AMN3" s="62"/>
    </row>
    <row r="4" spans="1:1028" x14ac:dyDescent="0.2">
      <c r="A4" s="115">
        <v>1</v>
      </c>
      <c r="B4" s="92" t="s">
        <v>79</v>
      </c>
      <c r="C4" s="64">
        <v>4</v>
      </c>
      <c r="D4" s="65" t="s">
        <v>80</v>
      </c>
      <c r="E4" s="65" t="s">
        <v>81</v>
      </c>
      <c r="F4" s="66"/>
      <c r="G4" s="67">
        <v>10</v>
      </c>
      <c r="H4" s="68">
        <v>7</v>
      </c>
      <c r="I4" s="69">
        <f t="shared" ref="I4:I9" si="0">G4*H4</f>
        <v>70</v>
      </c>
      <c r="J4" s="66"/>
      <c r="K4" s="67"/>
      <c r="L4" s="68"/>
      <c r="M4" s="69"/>
      <c r="N4" s="66"/>
      <c r="O4" s="67"/>
      <c r="P4" s="68"/>
      <c r="Q4" s="69"/>
      <c r="R4" s="66"/>
      <c r="S4" s="67"/>
      <c r="T4" s="68"/>
      <c r="U4" s="69"/>
      <c r="V4" s="66"/>
      <c r="W4" s="67"/>
      <c r="X4" s="68"/>
      <c r="Y4" s="70"/>
      <c r="Z4" s="69"/>
      <c r="AA4" s="66"/>
      <c r="AB4" s="99">
        <v>1</v>
      </c>
      <c r="AC4" s="100" t="s">
        <v>399</v>
      </c>
      <c r="AD4" s="92" t="s">
        <v>82</v>
      </c>
      <c r="AE4" s="95"/>
      <c r="AF4" s="71"/>
    </row>
    <row r="5" spans="1:1028" x14ac:dyDescent="0.2">
      <c r="A5" s="115">
        <v>2</v>
      </c>
      <c r="B5" s="92" t="s">
        <v>79</v>
      </c>
      <c r="C5" s="64">
        <v>9</v>
      </c>
      <c r="D5" s="65" t="s">
        <v>83</v>
      </c>
      <c r="E5" s="65" t="s">
        <v>84</v>
      </c>
      <c r="F5" s="66"/>
      <c r="G5" s="67">
        <v>8</v>
      </c>
      <c r="H5" s="68">
        <v>4</v>
      </c>
      <c r="I5" s="69">
        <f t="shared" si="0"/>
        <v>32</v>
      </c>
      <c r="J5" s="66"/>
      <c r="K5" s="67"/>
      <c r="L5" s="68"/>
      <c r="M5" s="69"/>
      <c r="N5" s="66"/>
      <c r="O5" s="67"/>
      <c r="P5" s="68"/>
      <c r="Q5" s="69"/>
      <c r="R5" s="66"/>
      <c r="S5" s="67">
        <v>8</v>
      </c>
      <c r="T5" s="68">
        <v>0.9</v>
      </c>
      <c r="U5" s="69">
        <f>SUM(S5*T5)</f>
        <v>7.2</v>
      </c>
      <c r="V5" s="66"/>
      <c r="W5" s="67"/>
      <c r="X5" s="68"/>
      <c r="Y5" s="70"/>
      <c r="Z5" s="69"/>
      <c r="AA5" s="66"/>
      <c r="AB5" s="99">
        <v>1</v>
      </c>
      <c r="AC5" s="100" t="s">
        <v>399</v>
      </c>
      <c r="AD5" s="92" t="s">
        <v>85</v>
      </c>
      <c r="AE5" s="96"/>
      <c r="AF5" s="72"/>
    </row>
    <row r="6" spans="1:1028" x14ac:dyDescent="0.2">
      <c r="A6" s="115">
        <v>3</v>
      </c>
      <c r="B6" s="92" t="s">
        <v>79</v>
      </c>
      <c r="C6" s="64">
        <v>11</v>
      </c>
      <c r="D6" s="65" t="s">
        <v>86</v>
      </c>
      <c r="E6" s="65" t="s">
        <v>81</v>
      </c>
      <c r="F6" s="66"/>
      <c r="G6" s="67">
        <f>495/100</f>
        <v>4.95</v>
      </c>
      <c r="H6" s="68">
        <f>770/100</f>
        <v>7.7</v>
      </c>
      <c r="I6" s="69">
        <f t="shared" si="0"/>
        <v>38.115000000000002</v>
      </c>
      <c r="J6" s="66"/>
      <c r="K6" s="67"/>
      <c r="L6" s="68"/>
      <c r="M6" s="69"/>
      <c r="N6" s="66"/>
      <c r="O6" s="67"/>
      <c r="P6" s="68"/>
      <c r="Q6" s="69"/>
      <c r="R6" s="66"/>
      <c r="S6" s="67"/>
      <c r="T6" s="68"/>
      <c r="U6" s="69"/>
      <c r="V6" s="66"/>
      <c r="W6" s="67"/>
      <c r="X6" s="68"/>
      <c r="Y6" s="70"/>
      <c r="Z6" s="69"/>
      <c r="AA6" s="66"/>
      <c r="AB6" s="100">
        <v>1</v>
      </c>
      <c r="AC6" s="100" t="s">
        <v>399</v>
      </c>
      <c r="AD6" s="92" t="s">
        <v>87</v>
      </c>
      <c r="AE6" s="95"/>
      <c r="AF6" s="71"/>
    </row>
    <row r="7" spans="1:1028" x14ac:dyDescent="0.2">
      <c r="A7" s="115">
        <v>4</v>
      </c>
      <c r="B7" s="92" t="s">
        <v>79</v>
      </c>
      <c r="C7" s="64">
        <v>13</v>
      </c>
      <c r="D7" s="65" t="s">
        <v>88</v>
      </c>
      <c r="E7" s="65" t="s">
        <v>81</v>
      </c>
      <c r="F7" s="66"/>
      <c r="G7" s="67"/>
      <c r="H7" s="68"/>
      <c r="I7" s="69"/>
      <c r="J7" s="66"/>
      <c r="K7" s="67"/>
      <c r="L7" s="68"/>
      <c r="M7" s="69"/>
      <c r="N7" s="66"/>
      <c r="O7" s="67"/>
      <c r="P7" s="68"/>
      <c r="Q7" s="69"/>
      <c r="R7" s="66"/>
      <c r="S7" s="67"/>
      <c r="T7" s="68"/>
      <c r="U7" s="69"/>
      <c r="V7" s="66"/>
      <c r="W7" s="67">
        <v>4.5999999999999996</v>
      </c>
      <c r="X7" s="68">
        <v>2.4</v>
      </c>
      <c r="Y7" s="70">
        <f>W7*X7</f>
        <v>11.04</v>
      </c>
      <c r="Z7" s="69">
        <f>Y7*2</f>
        <v>22.08</v>
      </c>
      <c r="AA7" s="66"/>
      <c r="AB7" s="101"/>
      <c r="AC7" s="100"/>
      <c r="AD7" s="92" t="s">
        <v>89</v>
      </c>
      <c r="AE7" s="95"/>
      <c r="AF7" s="71"/>
    </row>
    <row r="8" spans="1:1028" x14ac:dyDescent="0.2">
      <c r="A8" s="115">
        <v>5</v>
      </c>
      <c r="B8" s="92" t="s">
        <v>79</v>
      </c>
      <c r="C8" s="64">
        <v>14</v>
      </c>
      <c r="D8" s="65" t="s">
        <v>90</v>
      </c>
      <c r="E8" s="65" t="s">
        <v>91</v>
      </c>
      <c r="F8" s="66"/>
      <c r="G8" s="67">
        <f>1200/100</f>
        <v>12</v>
      </c>
      <c r="H8" s="68">
        <f>600/100</f>
        <v>6</v>
      </c>
      <c r="I8" s="69">
        <f t="shared" si="0"/>
        <v>72</v>
      </c>
      <c r="J8" s="66"/>
      <c r="K8" s="67"/>
      <c r="L8" s="68"/>
      <c r="M8" s="69"/>
      <c r="N8" s="66"/>
      <c r="O8" s="67"/>
      <c r="P8" s="68"/>
      <c r="Q8" s="69"/>
      <c r="R8" s="66"/>
      <c r="S8" s="67"/>
      <c r="T8" s="68"/>
      <c r="U8" s="69"/>
      <c r="V8" s="66"/>
      <c r="W8" s="67"/>
      <c r="X8" s="68"/>
      <c r="Y8" s="70"/>
      <c r="Z8" s="69"/>
      <c r="AA8" s="66"/>
      <c r="AB8" s="101"/>
      <c r="AC8" s="100"/>
      <c r="AD8" s="92" t="s">
        <v>92</v>
      </c>
      <c r="AE8" s="95"/>
      <c r="AF8" s="71"/>
    </row>
    <row r="9" spans="1:1028" x14ac:dyDescent="0.2">
      <c r="A9" s="115">
        <v>6</v>
      </c>
      <c r="B9" s="92" t="s">
        <v>79</v>
      </c>
      <c r="C9" s="64">
        <v>15</v>
      </c>
      <c r="D9" s="65" t="s">
        <v>93</v>
      </c>
      <c r="E9" s="65" t="s">
        <v>94</v>
      </c>
      <c r="F9" s="66"/>
      <c r="G9" s="67">
        <f>880/100</f>
        <v>8.8000000000000007</v>
      </c>
      <c r="H9" s="68">
        <f>660/100</f>
        <v>6.6</v>
      </c>
      <c r="I9" s="69">
        <f t="shared" si="0"/>
        <v>58.08</v>
      </c>
      <c r="J9" s="66"/>
      <c r="K9" s="67"/>
      <c r="L9" s="68"/>
      <c r="M9" s="69"/>
      <c r="N9" s="66"/>
      <c r="O9" s="67"/>
      <c r="P9" s="68"/>
      <c r="Q9" s="69"/>
      <c r="R9" s="66"/>
      <c r="S9" s="67"/>
      <c r="T9" s="68"/>
      <c r="U9" s="69"/>
      <c r="V9" s="66"/>
      <c r="W9" s="67"/>
      <c r="X9" s="68"/>
      <c r="Y9" s="70"/>
      <c r="Z9" s="69"/>
      <c r="AA9" s="66"/>
      <c r="AB9" s="102">
        <v>2</v>
      </c>
      <c r="AC9" s="100" t="s">
        <v>399</v>
      </c>
      <c r="AD9" s="92" t="s">
        <v>95</v>
      </c>
      <c r="AE9" s="95"/>
      <c r="AF9" s="71"/>
    </row>
    <row r="10" spans="1:1028" x14ac:dyDescent="0.2">
      <c r="A10" s="115">
        <v>7</v>
      </c>
      <c r="B10" s="92" t="s">
        <v>79</v>
      </c>
      <c r="C10" s="64">
        <v>16</v>
      </c>
      <c r="D10" s="65" t="s">
        <v>96</v>
      </c>
      <c r="E10" s="65" t="s">
        <v>91</v>
      </c>
      <c r="F10" s="66"/>
      <c r="G10" s="67">
        <f>390/100</f>
        <v>3.9</v>
      </c>
      <c r="H10" s="68">
        <f>880/100</f>
        <v>8.8000000000000007</v>
      </c>
      <c r="I10" s="69">
        <f>G10*H10</f>
        <v>34.32</v>
      </c>
      <c r="J10" s="66"/>
      <c r="K10" s="67"/>
      <c r="L10" s="68"/>
      <c r="M10" s="69"/>
      <c r="N10" s="66"/>
      <c r="O10" s="67"/>
      <c r="P10" s="68"/>
      <c r="Q10" s="69"/>
      <c r="R10" s="66"/>
      <c r="S10" s="67"/>
      <c r="T10" s="68"/>
      <c r="U10" s="69"/>
      <c r="V10" s="66"/>
      <c r="W10" s="67"/>
      <c r="X10" s="68"/>
      <c r="Y10" s="70"/>
      <c r="Z10" s="69"/>
      <c r="AA10" s="66"/>
      <c r="AB10" s="101"/>
      <c r="AC10" s="100"/>
      <c r="AD10" s="92" t="s">
        <v>97</v>
      </c>
      <c r="AE10" s="95"/>
      <c r="AF10" s="71"/>
    </row>
    <row r="11" spans="1:1028" x14ac:dyDescent="0.2">
      <c r="A11" s="115">
        <v>8</v>
      </c>
      <c r="B11" s="92" t="s">
        <v>79</v>
      </c>
      <c r="C11" s="64">
        <v>17</v>
      </c>
      <c r="D11" s="65" t="s">
        <v>98</v>
      </c>
      <c r="E11" s="65" t="s">
        <v>81</v>
      </c>
      <c r="F11" s="66"/>
      <c r="G11" s="67"/>
      <c r="H11" s="68"/>
      <c r="I11" s="69"/>
      <c r="J11" s="66"/>
      <c r="K11" s="67"/>
      <c r="L11" s="68"/>
      <c r="M11" s="69"/>
      <c r="N11" s="66"/>
      <c r="O11" s="67"/>
      <c r="P11" s="68"/>
      <c r="Q11" s="69"/>
      <c r="R11" s="66"/>
      <c r="S11" s="67"/>
      <c r="T11" s="68"/>
      <c r="U11" s="69"/>
      <c r="V11" s="66"/>
      <c r="W11" s="67">
        <v>7.66</v>
      </c>
      <c r="X11" s="68">
        <v>3.3</v>
      </c>
      <c r="Y11" s="70">
        <f>W11*X11</f>
        <v>25.277999999999999</v>
      </c>
      <c r="Z11" s="69">
        <f>Y11*2</f>
        <v>50.555999999999997</v>
      </c>
      <c r="AA11" s="66"/>
      <c r="AB11" s="101"/>
      <c r="AC11" s="100"/>
      <c r="AD11" s="92" t="s">
        <v>99</v>
      </c>
      <c r="AE11" s="95"/>
      <c r="AF11" s="71"/>
    </row>
    <row r="12" spans="1:1028" x14ac:dyDescent="0.2">
      <c r="A12" s="115">
        <v>9</v>
      </c>
      <c r="B12" s="92" t="s">
        <v>79</v>
      </c>
      <c r="C12" s="64">
        <v>19</v>
      </c>
      <c r="D12" s="65" t="s">
        <v>100</v>
      </c>
      <c r="E12" s="65" t="s">
        <v>91</v>
      </c>
      <c r="F12" s="66"/>
      <c r="G12" s="67">
        <f>890/100</f>
        <v>8.9</v>
      </c>
      <c r="H12" s="68">
        <f>500/100</f>
        <v>5</v>
      </c>
      <c r="I12" s="69">
        <f t="shared" ref="I12:I75" si="1">G12*H12</f>
        <v>44.5</v>
      </c>
      <c r="J12" s="66"/>
      <c r="K12" s="67"/>
      <c r="L12" s="68"/>
      <c r="M12" s="69"/>
      <c r="N12" s="66"/>
      <c r="O12" s="67"/>
      <c r="P12" s="68"/>
      <c r="Q12" s="69"/>
      <c r="R12" s="66"/>
      <c r="S12" s="67"/>
      <c r="T12" s="68"/>
      <c r="U12" s="69"/>
      <c r="V12" s="66"/>
      <c r="W12" s="67"/>
      <c r="X12" s="68"/>
      <c r="Y12" s="70"/>
      <c r="Z12" s="69"/>
      <c r="AA12" s="66"/>
      <c r="AB12" s="101"/>
      <c r="AC12" s="100"/>
      <c r="AD12" s="92" t="s">
        <v>101</v>
      </c>
      <c r="AE12" s="95"/>
      <c r="AF12" s="71"/>
    </row>
    <row r="13" spans="1:1028" x14ac:dyDescent="0.2">
      <c r="A13" s="115">
        <v>10</v>
      </c>
      <c r="B13" s="92" t="s">
        <v>79</v>
      </c>
      <c r="C13" s="64">
        <v>20</v>
      </c>
      <c r="D13" s="65" t="s">
        <v>102</v>
      </c>
      <c r="E13" s="65" t="s">
        <v>81</v>
      </c>
      <c r="F13" s="66"/>
      <c r="G13" s="67">
        <f>440/100</f>
        <v>4.4000000000000004</v>
      </c>
      <c r="H13" s="68">
        <f>825/100</f>
        <v>8.25</v>
      </c>
      <c r="I13" s="69">
        <f t="shared" si="1"/>
        <v>36.300000000000004</v>
      </c>
      <c r="J13" s="66"/>
      <c r="K13" s="67"/>
      <c r="L13" s="68"/>
      <c r="M13" s="69"/>
      <c r="N13" s="66"/>
      <c r="O13" s="67"/>
      <c r="P13" s="68"/>
      <c r="Q13" s="69"/>
      <c r="R13" s="66"/>
      <c r="S13" s="67"/>
      <c r="T13" s="68"/>
      <c r="U13" s="69"/>
      <c r="V13" s="66"/>
      <c r="W13" s="67"/>
      <c r="X13" s="68"/>
      <c r="Y13" s="70"/>
      <c r="Z13" s="69"/>
      <c r="AA13" s="66"/>
      <c r="AB13" s="101">
        <v>2</v>
      </c>
      <c r="AC13" s="101" t="s">
        <v>398</v>
      </c>
      <c r="AD13" s="92" t="s">
        <v>103</v>
      </c>
      <c r="AE13" s="95"/>
      <c r="AF13" s="71"/>
    </row>
    <row r="14" spans="1:1028" x14ac:dyDescent="0.2">
      <c r="A14" s="115">
        <v>11</v>
      </c>
      <c r="B14" s="92" t="s">
        <v>79</v>
      </c>
      <c r="C14" s="64">
        <v>22</v>
      </c>
      <c r="D14" s="65" t="s">
        <v>104</v>
      </c>
      <c r="E14" s="65" t="s">
        <v>91</v>
      </c>
      <c r="F14" s="66"/>
      <c r="G14" s="67">
        <f>824/100</f>
        <v>8.24</v>
      </c>
      <c r="H14" s="68">
        <f>525/100</f>
        <v>5.25</v>
      </c>
      <c r="I14" s="69">
        <f t="shared" si="1"/>
        <v>43.26</v>
      </c>
      <c r="J14" s="66"/>
      <c r="K14" s="67"/>
      <c r="L14" s="68"/>
      <c r="M14" s="69"/>
      <c r="N14" s="66"/>
      <c r="O14" s="67"/>
      <c r="P14" s="68"/>
      <c r="Q14" s="69"/>
      <c r="R14" s="66"/>
      <c r="S14" s="67"/>
      <c r="T14" s="68"/>
      <c r="U14" s="69"/>
      <c r="V14" s="66"/>
      <c r="W14" s="67"/>
      <c r="X14" s="68"/>
      <c r="Y14" s="70"/>
      <c r="Z14" s="69"/>
      <c r="AA14" s="66"/>
      <c r="AB14" s="101">
        <v>3</v>
      </c>
      <c r="AC14" s="163" t="s">
        <v>398</v>
      </c>
      <c r="AD14" s="92" t="s">
        <v>105</v>
      </c>
      <c r="AE14" s="95"/>
      <c r="AF14" s="71"/>
    </row>
    <row r="15" spans="1:1028" x14ac:dyDescent="0.2">
      <c r="A15" s="115">
        <v>12</v>
      </c>
      <c r="B15" s="92" t="s">
        <v>79</v>
      </c>
      <c r="C15" s="64">
        <v>23</v>
      </c>
      <c r="D15" s="65" t="s">
        <v>106</v>
      </c>
      <c r="E15" s="65" t="s">
        <v>84</v>
      </c>
      <c r="F15" s="66"/>
      <c r="G15" s="67">
        <f>550/100</f>
        <v>5.5</v>
      </c>
      <c r="H15" s="68">
        <f>880/100</f>
        <v>8.8000000000000007</v>
      </c>
      <c r="I15" s="69">
        <f t="shared" si="1"/>
        <v>48.400000000000006</v>
      </c>
      <c r="J15" s="66"/>
      <c r="K15" s="67"/>
      <c r="L15" s="68"/>
      <c r="M15" s="69"/>
      <c r="N15" s="66"/>
      <c r="O15" s="67">
        <v>2.8</v>
      </c>
      <c r="P15" s="68">
        <v>8.8000000000000007</v>
      </c>
      <c r="Q15" s="69">
        <f>SUM(O15*P15)</f>
        <v>24.64</v>
      </c>
      <c r="R15" s="66"/>
      <c r="S15" s="67"/>
      <c r="T15" s="68"/>
      <c r="U15" s="69"/>
      <c r="V15" s="66"/>
      <c r="W15" s="67"/>
      <c r="X15" s="68"/>
      <c r="Y15" s="70"/>
      <c r="Z15" s="69"/>
      <c r="AA15" s="66"/>
      <c r="AB15" s="101"/>
      <c r="AC15" s="100"/>
      <c r="AD15" s="92" t="s">
        <v>107</v>
      </c>
      <c r="AE15" s="95"/>
      <c r="AF15" s="71"/>
    </row>
    <row r="16" spans="1:1028" x14ac:dyDescent="0.2">
      <c r="A16" s="115">
        <v>13</v>
      </c>
      <c r="B16" s="92" t="s">
        <v>79</v>
      </c>
      <c r="C16" s="64">
        <v>24</v>
      </c>
      <c r="D16" s="65" t="s">
        <v>108</v>
      </c>
      <c r="E16" s="65" t="s">
        <v>81</v>
      </c>
      <c r="F16" s="66"/>
      <c r="G16" s="67">
        <f>500/100</f>
        <v>5</v>
      </c>
      <c r="H16" s="68">
        <f>400/100</f>
        <v>4</v>
      </c>
      <c r="I16" s="69">
        <f t="shared" si="1"/>
        <v>20</v>
      </c>
      <c r="J16" s="66"/>
      <c r="K16" s="67"/>
      <c r="L16" s="68"/>
      <c r="M16" s="69"/>
      <c r="N16" s="66"/>
      <c r="O16" s="67">
        <v>8.3000000000000007</v>
      </c>
      <c r="P16" s="68">
        <v>2</v>
      </c>
      <c r="Q16" s="69">
        <f t="shared" ref="Q16:Q65" si="2">O16*P16</f>
        <v>16.600000000000001</v>
      </c>
      <c r="R16" s="66"/>
      <c r="S16" s="67"/>
      <c r="T16" s="68"/>
      <c r="U16" s="69"/>
      <c r="V16" s="66"/>
      <c r="W16" s="67"/>
      <c r="X16" s="68"/>
      <c r="Y16" s="70"/>
      <c r="Z16" s="69"/>
      <c r="AA16" s="66"/>
      <c r="AB16" s="101"/>
      <c r="AC16" s="100"/>
      <c r="AD16" s="92" t="s">
        <v>109</v>
      </c>
      <c r="AE16" s="95"/>
      <c r="AF16" s="71"/>
    </row>
    <row r="17" spans="1:32" x14ac:dyDescent="0.2">
      <c r="A17" s="115">
        <v>14</v>
      </c>
      <c r="B17" s="92" t="s">
        <v>79</v>
      </c>
      <c r="C17" s="64">
        <v>26</v>
      </c>
      <c r="D17" s="65" t="s">
        <v>110</v>
      </c>
      <c r="E17" s="65" t="s">
        <v>84</v>
      </c>
      <c r="F17" s="66"/>
      <c r="G17" s="67">
        <f>990/100</f>
        <v>9.9</v>
      </c>
      <c r="H17" s="68">
        <f>500/100</f>
        <v>5</v>
      </c>
      <c r="I17" s="69">
        <f t="shared" si="1"/>
        <v>49.5</v>
      </c>
      <c r="J17" s="66"/>
      <c r="K17" s="73">
        <f>280/100</f>
        <v>2.8</v>
      </c>
      <c r="L17" s="74">
        <f>500/100</f>
        <v>5</v>
      </c>
      <c r="M17" s="69">
        <f t="shared" ref="M17:M37" si="3">K17*L17</f>
        <v>14</v>
      </c>
      <c r="N17" s="66"/>
      <c r="O17" s="73">
        <f>450/100</f>
        <v>4.5</v>
      </c>
      <c r="P17" s="74">
        <f>500/100</f>
        <v>5</v>
      </c>
      <c r="Q17" s="69">
        <f t="shared" si="2"/>
        <v>22.5</v>
      </c>
      <c r="R17" s="66"/>
      <c r="S17" s="67"/>
      <c r="T17" s="68"/>
      <c r="U17" s="69"/>
      <c r="V17" s="66"/>
      <c r="W17" s="67"/>
      <c r="X17" s="68"/>
      <c r="Y17" s="70"/>
      <c r="Z17" s="69"/>
      <c r="AA17" s="66"/>
      <c r="AB17" s="101">
        <v>2</v>
      </c>
      <c r="AC17" s="101" t="s">
        <v>398</v>
      </c>
      <c r="AD17" s="92" t="s">
        <v>111</v>
      </c>
      <c r="AE17" s="95"/>
      <c r="AF17" s="71"/>
    </row>
    <row r="18" spans="1:32" x14ac:dyDescent="0.2">
      <c r="A18" s="115">
        <v>15</v>
      </c>
      <c r="B18" s="92" t="s">
        <v>79</v>
      </c>
      <c r="C18" s="64">
        <v>29</v>
      </c>
      <c r="D18" s="65" t="s">
        <v>112</v>
      </c>
      <c r="E18" s="65" t="s">
        <v>81</v>
      </c>
      <c r="F18" s="66"/>
      <c r="G18" s="67">
        <f>600/100</f>
        <v>6</v>
      </c>
      <c r="H18" s="68">
        <f>270/100</f>
        <v>2.7</v>
      </c>
      <c r="I18" s="69">
        <f t="shared" si="1"/>
        <v>16.200000000000003</v>
      </c>
      <c r="J18" s="66"/>
      <c r="K18" s="73">
        <v>4.7</v>
      </c>
      <c r="L18" s="74">
        <v>2.7</v>
      </c>
      <c r="M18" s="69">
        <f t="shared" si="3"/>
        <v>12.690000000000001</v>
      </c>
      <c r="N18" s="66"/>
      <c r="O18" s="67"/>
      <c r="P18" s="68"/>
      <c r="Q18" s="69"/>
      <c r="R18" s="66"/>
      <c r="S18" s="67"/>
      <c r="T18" s="68"/>
      <c r="U18" s="69"/>
      <c r="V18" s="66"/>
      <c r="W18" s="67"/>
      <c r="X18" s="68"/>
      <c r="Y18" s="70"/>
      <c r="Z18" s="69"/>
      <c r="AA18" s="66"/>
      <c r="AB18" s="101"/>
      <c r="AC18" s="100"/>
      <c r="AD18" s="92" t="s">
        <v>113</v>
      </c>
      <c r="AE18" s="95"/>
      <c r="AF18" s="71"/>
    </row>
    <row r="19" spans="1:32" x14ac:dyDescent="0.2">
      <c r="A19" s="115">
        <v>16</v>
      </c>
      <c r="B19" s="92" t="s">
        <v>79</v>
      </c>
      <c r="C19" s="64">
        <v>31</v>
      </c>
      <c r="D19" s="65" t="s">
        <v>114</v>
      </c>
      <c r="E19" s="65" t="s">
        <v>81</v>
      </c>
      <c r="F19" s="66"/>
      <c r="G19" s="67">
        <v>6.87</v>
      </c>
      <c r="H19" s="68">
        <f>420/100</f>
        <v>4.2</v>
      </c>
      <c r="I19" s="69">
        <f t="shared" si="1"/>
        <v>28.854000000000003</v>
      </c>
      <c r="J19" s="66"/>
      <c r="K19" s="73">
        <f>400/100</f>
        <v>4</v>
      </c>
      <c r="L19" s="74">
        <f>420/100</f>
        <v>4.2</v>
      </c>
      <c r="M19" s="69">
        <f t="shared" si="3"/>
        <v>16.8</v>
      </c>
      <c r="N19" s="66"/>
      <c r="O19" s="73">
        <f>400/100</f>
        <v>4</v>
      </c>
      <c r="P19" s="74">
        <f>420/100</f>
        <v>4.2</v>
      </c>
      <c r="Q19" s="69">
        <f t="shared" si="2"/>
        <v>16.8</v>
      </c>
      <c r="R19" s="66"/>
      <c r="S19" s="67"/>
      <c r="T19" s="68"/>
      <c r="U19" s="69"/>
      <c r="V19" s="66"/>
      <c r="W19" s="67"/>
      <c r="X19" s="68"/>
      <c r="Y19" s="70"/>
      <c r="Z19" s="69"/>
      <c r="AA19" s="66"/>
      <c r="AB19" s="101"/>
      <c r="AC19" s="100"/>
      <c r="AD19" s="92" t="s">
        <v>115</v>
      </c>
      <c r="AE19" s="95"/>
      <c r="AF19" s="71"/>
    </row>
    <row r="20" spans="1:32" x14ac:dyDescent="0.2">
      <c r="A20" s="115">
        <v>17</v>
      </c>
      <c r="B20" s="92" t="s">
        <v>79</v>
      </c>
      <c r="C20" s="64">
        <v>33</v>
      </c>
      <c r="D20" s="65" t="s">
        <v>116</v>
      </c>
      <c r="E20" s="65" t="s">
        <v>94</v>
      </c>
      <c r="F20" s="66"/>
      <c r="G20" s="67">
        <f>850/100</f>
        <v>8.5</v>
      </c>
      <c r="H20" s="68">
        <f>590/100</f>
        <v>5.9</v>
      </c>
      <c r="I20" s="69">
        <f t="shared" si="1"/>
        <v>50.150000000000006</v>
      </c>
      <c r="J20" s="66"/>
      <c r="K20" s="73">
        <v>10.8</v>
      </c>
      <c r="L20" s="74">
        <v>5.9</v>
      </c>
      <c r="M20" s="69">
        <f t="shared" si="3"/>
        <v>63.720000000000006</v>
      </c>
      <c r="N20" s="66"/>
      <c r="O20" s="67"/>
      <c r="P20" s="68"/>
      <c r="Q20" s="69"/>
      <c r="R20" s="66"/>
      <c r="S20" s="67"/>
      <c r="T20" s="68"/>
      <c r="U20" s="69"/>
      <c r="V20" s="66"/>
      <c r="W20" s="67"/>
      <c r="X20" s="68"/>
      <c r="Y20" s="70"/>
      <c r="Z20" s="69"/>
      <c r="AA20" s="66"/>
      <c r="AB20" s="101"/>
      <c r="AC20" s="100"/>
      <c r="AD20" s="92" t="s">
        <v>117</v>
      </c>
      <c r="AE20" s="95"/>
      <c r="AF20" s="71"/>
    </row>
    <row r="21" spans="1:32" x14ac:dyDescent="0.2">
      <c r="A21" s="115">
        <v>18</v>
      </c>
      <c r="B21" s="92" t="s">
        <v>79</v>
      </c>
      <c r="C21" s="64">
        <v>34</v>
      </c>
      <c r="D21" s="65" t="s">
        <v>118</v>
      </c>
      <c r="E21" s="65" t="s">
        <v>91</v>
      </c>
      <c r="F21" s="66"/>
      <c r="G21" s="67">
        <f>420/100</f>
        <v>4.2</v>
      </c>
      <c r="H21" s="68">
        <f>890/100</f>
        <v>8.9</v>
      </c>
      <c r="I21" s="69">
        <f t="shared" si="1"/>
        <v>37.380000000000003</v>
      </c>
      <c r="J21" s="66"/>
      <c r="K21" s="67"/>
      <c r="L21" s="68"/>
      <c r="M21" s="69"/>
      <c r="N21" s="66"/>
      <c r="O21" s="73">
        <v>3.1</v>
      </c>
      <c r="P21" s="74">
        <v>1.85</v>
      </c>
      <c r="Q21" s="69">
        <f t="shared" si="2"/>
        <v>5.7350000000000003</v>
      </c>
      <c r="R21" s="66"/>
      <c r="S21" s="67"/>
      <c r="T21" s="68"/>
      <c r="U21" s="69"/>
      <c r="V21" s="66"/>
      <c r="W21" s="67"/>
      <c r="X21" s="68"/>
      <c r="Y21" s="70"/>
      <c r="Z21" s="69"/>
      <c r="AA21" s="66"/>
      <c r="AB21" s="163">
        <v>2</v>
      </c>
      <c r="AC21" s="163" t="s">
        <v>398</v>
      </c>
      <c r="AD21" s="92" t="s">
        <v>119</v>
      </c>
      <c r="AE21" s="95"/>
      <c r="AF21" s="71"/>
    </row>
    <row r="22" spans="1:32" x14ac:dyDescent="0.2">
      <c r="A22" s="115">
        <v>19</v>
      </c>
      <c r="B22" s="92" t="s">
        <v>79</v>
      </c>
      <c r="C22" s="64">
        <v>35</v>
      </c>
      <c r="D22" s="65" t="s">
        <v>120</v>
      </c>
      <c r="E22" s="65" t="s">
        <v>94</v>
      </c>
      <c r="F22" s="66"/>
      <c r="G22" s="67">
        <f>1240/100</f>
        <v>12.4</v>
      </c>
      <c r="H22" s="68">
        <f>480/100</f>
        <v>4.8</v>
      </c>
      <c r="I22" s="69">
        <f t="shared" si="1"/>
        <v>59.519999999999996</v>
      </c>
      <c r="J22" s="66"/>
      <c r="K22" s="67"/>
      <c r="L22" s="68"/>
      <c r="M22" s="69"/>
      <c r="N22" s="66"/>
      <c r="O22" s="73">
        <v>6</v>
      </c>
      <c r="P22" s="74">
        <v>4.8</v>
      </c>
      <c r="Q22" s="69">
        <f t="shared" si="2"/>
        <v>28.799999999999997</v>
      </c>
      <c r="R22" s="66"/>
      <c r="S22" s="67"/>
      <c r="T22" s="68"/>
      <c r="U22" s="69"/>
      <c r="V22" s="66"/>
      <c r="W22" s="67"/>
      <c r="X22" s="68"/>
      <c r="Y22" s="70"/>
      <c r="Z22" s="69"/>
      <c r="AA22" s="66"/>
      <c r="AB22" s="99">
        <v>1</v>
      </c>
      <c r="AC22" s="100" t="s">
        <v>399</v>
      </c>
      <c r="AD22" s="92" t="s">
        <v>121</v>
      </c>
      <c r="AE22" s="95"/>
      <c r="AF22" s="71"/>
    </row>
    <row r="23" spans="1:32" x14ac:dyDescent="0.2">
      <c r="A23" s="115">
        <v>20</v>
      </c>
      <c r="B23" s="92" t="s">
        <v>79</v>
      </c>
      <c r="C23" s="64">
        <v>37</v>
      </c>
      <c r="D23" s="65" t="s">
        <v>122</v>
      </c>
      <c r="E23" s="65" t="s">
        <v>81</v>
      </c>
      <c r="F23" s="66"/>
      <c r="G23" s="67">
        <f>520/100</f>
        <v>5.2</v>
      </c>
      <c r="H23" s="68">
        <f>400/100</f>
        <v>4</v>
      </c>
      <c r="I23" s="69">
        <f t="shared" si="1"/>
        <v>20.8</v>
      </c>
      <c r="J23" s="66"/>
      <c r="K23" s="73">
        <f>525/100</f>
        <v>5.25</v>
      </c>
      <c r="L23" s="74">
        <f>400/100</f>
        <v>4</v>
      </c>
      <c r="M23" s="69">
        <f t="shared" si="3"/>
        <v>21</v>
      </c>
      <c r="N23" s="66"/>
      <c r="O23" s="73">
        <f>525/100</f>
        <v>5.25</v>
      </c>
      <c r="P23" s="74">
        <f>400/100</f>
        <v>4</v>
      </c>
      <c r="Q23" s="69">
        <f t="shared" si="2"/>
        <v>21</v>
      </c>
      <c r="R23" s="66"/>
      <c r="S23" s="67"/>
      <c r="T23" s="68"/>
      <c r="U23" s="69"/>
      <c r="V23" s="66"/>
      <c r="W23" s="67"/>
      <c r="X23" s="68"/>
      <c r="Y23" s="70"/>
      <c r="Z23" s="69"/>
      <c r="AA23" s="66"/>
      <c r="AB23" s="101"/>
      <c r="AC23" s="100"/>
      <c r="AD23" s="92" t="s">
        <v>123</v>
      </c>
      <c r="AE23" s="95"/>
      <c r="AF23" s="71"/>
    </row>
    <row r="24" spans="1:32" x14ac:dyDescent="0.2">
      <c r="A24" s="115">
        <v>21</v>
      </c>
      <c r="B24" s="92" t="s">
        <v>79</v>
      </c>
      <c r="C24" s="64">
        <v>38</v>
      </c>
      <c r="D24" s="65" t="s">
        <v>124</v>
      </c>
      <c r="E24" s="65" t="s">
        <v>84</v>
      </c>
      <c r="F24" s="66"/>
      <c r="G24" s="67">
        <f>430/100</f>
        <v>4.3</v>
      </c>
      <c r="H24" s="68">
        <f>500/100</f>
        <v>5</v>
      </c>
      <c r="I24" s="69">
        <f t="shared" si="1"/>
        <v>21.5</v>
      </c>
      <c r="J24" s="66"/>
      <c r="K24" s="67"/>
      <c r="L24" s="68"/>
      <c r="M24" s="69"/>
      <c r="N24" s="66"/>
      <c r="O24" s="67"/>
      <c r="P24" s="68"/>
      <c r="Q24" s="69"/>
      <c r="R24" s="66"/>
      <c r="S24" s="67"/>
      <c r="T24" s="68"/>
      <c r="U24" s="69"/>
      <c r="V24" s="66"/>
      <c r="W24" s="67"/>
      <c r="X24" s="68"/>
      <c r="Y24" s="70"/>
      <c r="Z24" s="69"/>
      <c r="AA24" s="66"/>
      <c r="AB24" s="100">
        <v>2</v>
      </c>
      <c r="AC24" s="100" t="s">
        <v>399</v>
      </c>
      <c r="AD24" s="92" t="s">
        <v>125</v>
      </c>
      <c r="AE24" s="95"/>
      <c r="AF24" s="71"/>
    </row>
    <row r="25" spans="1:32" x14ac:dyDescent="0.2">
      <c r="A25" s="115">
        <v>22</v>
      </c>
      <c r="B25" s="92" t="s">
        <v>79</v>
      </c>
      <c r="C25" s="64">
        <v>40</v>
      </c>
      <c r="D25" s="65" t="s">
        <v>126</v>
      </c>
      <c r="E25" s="65" t="s">
        <v>127</v>
      </c>
      <c r="F25" s="66"/>
      <c r="G25" s="67">
        <f>428/100</f>
        <v>4.28</v>
      </c>
      <c r="H25" s="68">
        <f>400/100</f>
        <v>4</v>
      </c>
      <c r="I25" s="69">
        <f t="shared" si="1"/>
        <v>17.12</v>
      </c>
      <c r="J25" s="66"/>
      <c r="K25" s="73">
        <f>230/100</f>
        <v>2.2999999999999998</v>
      </c>
      <c r="L25" s="74">
        <f>400/100</f>
        <v>4</v>
      </c>
      <c r="M25" s="69">
        <f t="shared" si="3"/>
        <v>9.1999999999999993</v>
      </c>
      <c r="N25" s="66"/>
      <c r="O25" s="73">
        <v>4.5</v>
      </c>
      <c r="P25" s="74">
        <v>4</v>
      </c>
      <c r="Q25" s="69">
        <f t="shared" si="2"/>
        <v>18</v>
      </c>
      <c r="R25" s="66"/>
      <c r="S25" s="67"/>
      <c r="T25" s="68"/>
      <c r="U25" s="69"/>
      <c r="V25" s="66"/>
      <c r="W25" s="67"/>
      <c r="X25" s="68"/>
      <c r="Y25" s="70"/>
      <c r="Z25" s="69"/>
      <c r="AA25" s="66"/>
      <c r="AB25" s="100">
        <v>3</v>
      </c>
      <c r="AC25" s="100" t="s">
        <v>399</v>
      </c>
      <c r="AD25" s="92" t="s">
        <v>128</v>
      </c>
      <c r="AE25" s="95"/>
      <c r="AF25" s="71"/>
    </row>
    <row r="26" spans="1:32" x14ac:dyDescent="0.2">
      <c r="A26" s="115">
        <v>23</v>
      </c>
      <c r="B26" s="92" t="s">
        <v>79</v>
      </c>
      <c r="C26" s="64">
        <v>41</v>
      </c>
      <c r="D26" s="65" t="s">
        <v>129</v>
      </c>
      <c r="E26" s="65" t="s">
        <v>127</v>
      </c>
      <c r="F26" s="66"/>
      <c r="G26" s="67">
        <f>825/100</f>
        <v>8.25</v>
      </c>
      <c r="H26" s="68">
        <f>275/100</f>
        <v>2.75</v>
      </c>
      <c r="I26" s="69">
        <f t="shared" si="1"/>
        <v>22.6875</v>
      </c>
      <c r="J26" s="66"/>
      <c r="K26" s="67"/>
      <c r="L26" s="68"/>
      <c r="M26" s="69"/>
      <c r="N26" s="66"/>
      <c r="O26" s="67"/>
      <c r="P26" s="68"/>
      <c r="Q26" s="69"/>
      <c r="R26" s="66"/>
      <c r="S26" s="67"/>
      <c r="T26" s="68"/>
      <c r="U26" s="69"/>
      <c r="V26" s="66"/>
      <c r="W26" s="67"/>
      <c r="X26" s="68"/>
      <c r="Y26" s="70"/>
      <c r="Z26" s="69"/>
      <c r="AA26" s="66"/>
      <c r="AB26" s="100"/>
      <c r="AC26" s="100"/>
      <c r="AD26" s="92" t="s">
        <v>130</v>
      </c>
      <c r="AE26" s="95"/>
      <c r="AF26" s="71"/>
    </row>
    <row r="27" spans="1:32" x14ac:dyDescent="0.2">
      <c r="A27" s="115">
        <v>24</v>
      </c>
      <c r="B27" s="92" t="s">
        <v>79</v>
      </c>
      <c r="C27" s="64">
        <v>42</v>
      </c>
      <c r="D27" s="65" t="s">
        <v>131</v>
      </c>
      <c r="E27" s="65" t="s">
        <v>127</v>
      </c>
      <c r="F27" s="66"/>
      <c r="G27" s="67">
        <f>846/100</f>
        <v>8.4600000000000009</v>
      </c>
      <c r="H27" s="68">
        <f>500/100</f>
        <v>5</v>
      </c>
      <c r="I27" s="69">
        <f t="shared" si="1"/>
        <v>42.300000000000004</v>
      </c>
      <c r="J27" s="66"/>
      <c r="K27" s="67"/>
      <c r="L27" s="68"/>
      <c r="M27" s="69"/>
      <c r="N27" s="66"/>
      <c r="O27" s="73">
        <v>5.75</v>
      </c>
      <c r="P27" s="74">
        <v>5</v>
      </c>
      <c r="Q27" s="69">
        <f t="shared" si="2"/>
        <v>28.75</v>
      </c>
      <c r="R27" s="66"/>
      <c r="S27" s="67"/>
      <c r="T27" s="68"/>
      <c r="U27" s="69"/>
      <c r="V27" s="66"/>
      <c r="W27" s="67"/>
      <c r="X27" s="68"/>
      <c r="Y27" s="70"/>
      <c r="Z27" s="69"/>
      <c r="AA27" s="66"/>
      <c r="AB27" s="100">
        <v>2</v>
      </c>
      <c r="AC27" s="100" t="s">
        <v>399</v>
      </c>
      <c r="AD27" s="92" t="s">
        <v>132</v>
      </c>
      <c r="AE27" s="95"/>
      <c r="AF27" s="71"/>
    </row>
    <row r="28" spans="1:32" x14ac:dyDescent="0.2">
      <c r="A28" s="115">
        <v>25</v>
      </c>
      <c r="B28" s="92" t="s">
        <v>79</v>
      </c>
      <c r="C28" s="64">
        <v>43</v>
      </c>
      <c r="D28" s="65" t="s">
        <v>133</v>
      </c>
      <c r="E28" s="65" t="s">
        <v>91</v>
      </c>
      <c r="F28" s="66"/>
      <c r="G28" s="67">
        <f>625/100</f>
        <v>6.25</v>
      </c>
      <c r="H28" s="68">
        <f>298/100</f>
        <v>2.98</v>
      </c>
      <c r="I28" s="69">
        <f t="shared" si="1"/>
        <v>18.625</v>
      </c>
      <c r="J28" s="66"/>
      <c r="K28" s="67"/>
      <c r="L28" s="68"/>
      <c r="M28" s="69"/>
      <c r="N28" s="66"/>
      <c r="O28" s="73">
        <v>3.6</v>
      </c>
      <c r="P28" s="74">
        <v>2.98</v>
      </c>
      <c r="Q28" s="69">
        <f t="shared" si="2"/>
        <v>10.728</v>
      </c>
      <c r="R28" s="66"/>
      <c r="S28" s="67"/>
      <c r="T28" s="68"/>
      <c r="U28" s="69"/>
      <c r="V28" s="66"/>
      <c r="W28" s="67"/>
      <c r="X28" s="68"/>
      <c r="Y28" s="70"/>
      <c r="Z28" s="69"/>
      <c r="AA28" s="66"/>
      <c r="AB28" s="100"/>
      <c r="AC28" s="100"/>
      <c r="AD28" s="92" t="s">
        <v>134</v>
      </c>
      <c r="AE28" s="95"/>
      <c r="AF28" s="71"/>
    </row>
    <row r="29" spans="1:32" x14ac:dyDescent="0.2">
      <c r="A29" s="115">
        <v>26</v>
      </c>
      <c r="B29" s="92" t="s">
        <v>79</v>
      </c>
      <c r="C29" s="64">
        <v>44</v>
      </c>
      <c r="D29" s="65" t="s">
        <v>135</v>
      </c>
      <c r="E29" s="65" t="s">
        <v>91</v>
      </c>
      <c r="F29" s="66"/>
      <c r="G29" s="67">
        <f>595/100</f>
        <v>5.95</v>
      </c>
      <c r="H29" s="68">
        <f>307/100</f>
        <v>3.07</v>
      </c>
      <c r="I29" s="69">
        <f t="shared" si="1"/>
        <v>18.266500000000001</v>
      </c>
      <c r="J29" s="66"/>
      <c r="K29" s="73">
        <f>320/100</f>
        <v>3.2</v>
      </c>
      <c r="L29" s="74">
        <f>307/100</f>
        <v>3.07</v>
      </c>
      <c r="M29" s="69">
        <f t="shared" si="3"/>
        <v>9.8239999999999998</v>
      </c>
      <c r="N29" s="66"/>
      <c r="O29" s="73">
        <f>320/100</f>
        <v>3.2</v>
      </c>
      <c r="P29" s="74">
        <f>307/100</f>
        <v>3.07</v>
      </c>
      <c r="Q29" s="69">
        <f t="shared" si="2"/>
        <v>9.8239999999999998</v>
      </c>
      <c r="R29" s="66"/>
      <c r="S29" s="67"/>
      <c r="T29" s="68"/>
      <c r="U29" s="69"/>
      <c r="V29" s="66"/>
      <c r="W29" s="67"/>
      <c r="X29" s="68"/>
      <c r="Y29" s="70"/>
      <c r="Z29" s="69"/>
      <c r="AA29" s="66"/>
      <c r="AB29" s="100">
        <v>2</v>
      </c>
      <c r="AC29" s="100" t="s">
        <v>399</v>
      </c>
      <c r="AD29" s="92" t="s">
        <v>136</v>
      </c>
      <c r="AE29" s="95"/>
      <c r="AF29" s="71"/>
    </row>
    <row r="30" spans="1:32" x14ac:dyDescent="0.2">
      <c r="A30" s="115">
        <v>27</v>
      </c>
      <c r="B30" s="92" t="s">
        <v>79</v>
      </c>
      <c r="C30" s="64">
        <v>45</v>
      </c>
      <c r="D30" s="65" t="s">
        <v>137</v>
      </c>
      <c r="E30" s="65" t="s">
        <v>81</v>
      </c>
      <c r="F30" s="66"/>
      <c r="G30" s="67">
        <f>800/100</f>
        <v>8</v>
      </c>
      <c r="H30" s="68">
        <f>500/100</f>
        <v>5</v>
      </c>
      <c r="I30" s="69">
        <f t="shared" si="1"/>
        <v>40</v>
      </c>
      <c r="J30" s="66"/>
      <c r="K30" s="73">
        <v>2</v>
      </c>
      <c r="L30" s="74">
        <v>5</v>
      </c>
      <c r="M30" s="69">
        <f t="shared" si="3"/>
        <v>10</v>
      </c>
      <c r="N30" s="66"/>
      <c r="O30" s="73">
        <v>2</v>
      </c>
      <c r="P30" s="74">
        <v>5</v>
      </c>
      <c r="Q30" s="69">
        <f t="shared" si="2"/>
        <v>10</v>
      </c>
      <c r="R30" s="66"/>
      <c r="S30" s="67"/>
      <c r="T30" s="68"/>
      <c r="U30" s="69"/>
      <c r="V30" s="66"/>
      <c r="W30" s="67"/>
      <c r="X30" s="68"/>
      <c r="Y30" s="70"/>
      <c r="Z30" s="69"/>
      <c r="AA30" s="66"/>
      <c r="AB30" s="100"/>
      <c r="AC30" s="100"/>
      <c r="AD30" s="92" t="s">
        <v>138</v>
      </c>
      <c r="AE30" s="95"/>
      <c r="AF30" s="71"/>
    </row>
    <row r="31" spans="1:32" x14ac:dyDescent="0.2">
      <c r="A31" s="115">
        <v>28</v>
      </c>
      <c r="B31" s="92" t="s">
        <v>79</v>
      </c>
      <c r="C31" s="64">
        <v>46</v>
      </c>
      <c r="D31" s="65" t="s">
        <v>139</v>
      </c>
      <c r="E31" s="65" t="s">
        <v>140</v>
      </c>
      <c r="F31" s="66"/>
      <c r="G31" s="67">
        <f>850/100</f>
        <v>8.5</v>
      </c>
      <c r="H31" s="68">
        <f>325/100</f>
        <v>3.25</v>
      </c>
      <c r="I31" s="69">
        <f t="shared" si="1"/>
        <v>27.625</v>
      </c>
      <c r="J31" s="66"/>
      <c r="K31" s="73"/>
      <c r="L31" s="74"/>
      <c r="M31" s="69"/>
      <c r="N31" s="66"/>
      <c r="O31" s="73">
        <v>5.8</v>
      </c>
      <c r="P31" s="74">
        <v>3.25</v>
      </c>
      <c r="Q31" s="69">
        <f t="shared" si="2"/>
        <v>18.849999999999998</v>
      </c>
      <c r="R31" s="66"/>
      <c r="S31" s="67"/>
      <c r="T31" s="68"/>
      <c r="U31" s="69"/>
      <c r="V31" s="66"/>
      <c r="W31" s="67"/>
      <c r="X31" s="68"/>
      <c r="Y31" s="70"/>
      <c r="Z31" s="69"/>
      <c r="AA31" s="66"/>
      <c r="AB31" s="100">
        <v>3</v>
      </c>
      <c r="AC31" s="100" t="s">
        <v>399</v>
      </c>
      <c r="AD31" s="92" t="s">
        <v>141</v>
      </c>
      <c r="AE31" s="95"/>
      <c r="AF31" s="71"/>
    </row>
    <row r="32" spans="1:32" x14ac:dyDescent="0.2">
      <c r="A32" s="115">
        <v>29</v>
      </c>
      <c r="B32" s="92" t="s">
        <v>79</v>
      </c>
      <c r="C32" s="64">
        <v>47</v>
      </c>
      <c r="D32" s="65" t="s">
        <v>142</v>
      </c>
      <c r="E32" s="65" t="s">
        <v>94</v>
      </c>
      <c r="F32" s="66"/>
      <c r="G32" s="67">
        <f>1165/100</f>
        <v>11.65</v>
      </c>
      <c r="H32" s="68">
        <f>400/100</f>
        <v>4</v>
      </c>
      <c r="I32" s="69">
        <f t="shared" si="1"/>
        <v>46.6</v>
      </c>
      <c r="J32" s="66"/>
      <c r="K32" s="73">
        <v>5.35</v>
      </c>
      <c r="L32" s="74">
        <v>4</v>
      </c>
      <c r="M32" s="69">
        <f t="shared" si="3"/>
        <v>21.4</v>
      </c>
      <c r="N32" s="66"/>
      <c r="O32" s="67"/>
      <c r="P32" s="68"/>
      <c r="Q32" s="69"/>
      <c r="R32" s="66"/>
      <c r="S32" s="67"/>
      <c r="T32" s="68"/>
      <c r="U32" s="69"/>
      <c r="V32" s="66"/>
      <c r="W32" s="67"/>
      <c r="X32" s="68"/>
      <c r="Y32" s="70"/>
      <c r="Z32" s="69"/>
      <c r="AA32" s="66"/>
      <c r="AB32" s="100">
        <v>1</v>
      </c>
      <c r="AC32" s="100" t="s">
        <v>399</v>
      </c>
      <c r="AD32" s="92" t="s">
        <v>143</v>
      </c>
      <c r="AE32" s="95"/>
      <c r="AF32" s="71"/>
    </row>
    <row r="33" spans="1:32" x14ac:dyDescent="0.2">
      <c r="A33" s="115">
        <v>30</v>
      </c>
      <c r="B33" s="92" t="s">
        <v>79</v>
      </c>
      <c r="C33" s="64">
        <v>49</v>
      </c>
      <c r="D33" s="65" t="s">
        <v>144</v>
      </c>
      <c r="E33" s="65" t="s">
        <v>84</v>
      </c>
      <c r="F33" s="66"/>
      <c r="G33" s="67">
        <f>745/100</f>
        <v>7.45</v>
      </c>
      <c r="H33" s="68">
        <f>470/100</f>
        <v>4.7</v>
      </c>
      <c r="I33" s="69">
        <f t="shared" si="1"/>
        <v>35.015000000000001</v>
      </c>
      <c r="J33" s="66"/>
      <c r="K33" s="67"/>
      <c r="L33" s="68"/>
      <c r="M33" s="69"/>
      <c r="N33" s="66"/>
      <c r="O33" s="73">
        <v>3.4</v>
      </c>
      <c r="P33" s="74">
        <v>5.47</v>
      </c>
      <c r="Q33" s="69">
        <f t="shared" si="2"/>
        <v>18.597999999999999</v>
      </c>
      <c r="R33" s="66"/>
      <c r="S33" s="67"/>
      <c r="T33" s="68"/>
      <c r="U33" s="69"/>
      <c r="V33" s="66"/>
      <c r="W33" s="67"/>
      <c r="X33" s="68"/>
      <c r="Y33" s="70"/>
      <c r="Z33" s="69"/>
      <c r="AA33" s="66"/>
      <c r="AB33" s="100"/>
      <c r="AC33" s="100"/>
      <c r="AD33" s="92" t="s">
        <v>145</v>
      </c>
      <c r="AE33" s="95"/>
      <c r="AF33" s="71"/>
    </row>
    <row r="34" spans="1:32" s="54" customFormat="1" x14ac:dyDescent="0.2">
      <c r="A34" s="115">
        <v>31</v>
      </c>
      <c r="B34" s="92" t="s">
        <v>79</v>
      </c>
      <c r="C34" s="64">
        <v>50</v>
      </c>
      <c r="D34" s="65" t="s">
        <v>146</v>
      </c>
      <c r="E34" s="65" t="s">
        <v>147</v>
      </c>
      <c r="F34" s="66"/>
      <c r="G34" s="67">
        <f>450/100</f>
        <v>4.5</v>
      </c>
      <c r="H34" s="68">
        <f>215/100</f>
        <v>2.15</v>
      </c>
      <c r="I34" s="69">
        <f t="shared" si="1"/>
        <v>9.6749999999999989</v>
      </c>
      <c r="J34" s="66"/>
      <c r="K34" s="67"/>
      <c r="L34" s="68"/>
      <c r="M34" s="69"/>
      <c r="N34" s="66"/>
      <c r="O34" s="67">
        <v>6.5</v>
      </c>
      <c r="P34" s="68">
        <v>3.05</v>
      </c>
      <c r="Q34" s="69">
        <v>19.82</v>
      </c>
      <c r="R34" s="66"/>
      <c r="S34" s="67"/>
      <c r="T34" s="68"/>
      <c r="U34" s="69"/>
      <c r="V34" s="66"/>
      <c r="W34" s="67"/>
      <c r="X34" s="68"/>
      <c r="Y34" s="70"/>
      <c r="Z34" s="69"/>
      <c r="AA34" s="66"/>
      <c r="AB34" s="100">
        <v>3</v>
      </c>
      <c r="AC34" s="100" t="s">
        <v>399</v>
      </c>
      <c r="AD34" s="92" t="s">
        <v>148</v>
      </c>
      <c r="AE34" s="95"/>
      <c r="AF34" s="71"/>
    </row>
    <row r="35" spans="1:32" x14ac:dyDescent="0.2">
      <c r="A35" s="115">
        <v>32</v>
      </c>
      <c r="B35" s="92" t="s">
        <v>79</v>
      </c>
      <c r="C35" s="64">
        <v>52</v>
      </c>
      <c r="D35" s="65" t="s">
        <v>149</v>
      </c>
      <c r="E35" s="65" t="s">
        <v>91</v>
      </c>
      <c r="F35" s="66"/>
      <c r="G35" s="67">
        <f>985/100</f>
        <v>9.85</v>
      </c>
      <c r="H35" s="68">
        <f>506/100</f>
        <v>5.0599999999999996</v>
      </c>
      <c r="I35" s="69">
        <f t="shared" si="1"/>
        <v>49.840999999999994</v>
      </c>
      <c r="J35" s="66"/>
      <c r="K35" s="67"/>
      <c r="L35" s="68"/>
      <c r="M35" s="69"/>
      <c r="N35" s="66"/>
      <c r="O35" s="73">
        <v>10.8</v>
      </c>
      <c r="P35" s="74">
        <v>5.0599999999999996</v>
      </c>
      <c r="Q35" s="69">
        <f t="shared" si="2"/>
        <v>54.647999999999996</v>
      </c>
      <c r="R35" s="66"/>
      <c r="S35" s="67"/>
      <c r="T35" s="68"/>
      <c r="U35" s="69"/>
      <c r="V35" s="66"/>
      <c r="W35" s="67"/>
      <c r="X35" s="68"/>
      <c r="Y35" s="70"/>
      <c r="Z35" s="69"/>
      <c r="AA35" s="66"/>
      <c r="AB35" s="163">
        <v>6</v>
      </c>
      <c r="AC35" s="163" t="s">
        <v>398</v>
      </c>
      <c r="AD35" s="92" t="s">
        <v>150</v>
      </c>
      <c r="AE35" s="95"/>
      <c r="AF35" s="71"/>
    </row>
    <row r="36" spans="1:32" x14ac:dyDescent="0.2">
      <c r="A36" s="115">
        <v>33</v>
      </c>
      <c r="B36" s="92" t="s">
        <v>79</v>
      </c>
      <c r="C36" s="64">
        <v>53</v>
      </c>
      <c r="D36" s="65" t="s">
        <v>151</v>
      </c>
      <c r="E36" s="65" t="s">
        <v>147</v>
      </c>
      <c r="F36" s="66"/>
      <c r="G36" s="67">
        <f>370/100</f>
        <v>3.7</v>
      </c>
      <c r="H36" s="68">
        <f>660/100</f>
        <v>6.6</v>
      </c>
      <c r="I36" s="69">
        <f t="shared" si="1"/>
        <v>24.419999999999998</v>
      </c>
      <c r="J36" s="66"/>
      <c r="K36" s="67"/>
      <c r="L36" s="68"/>
      <c r="M36" s="69"/>
      <c r="N36" s="66"/>
      <c r="O36" s="67"/>
      <c r="P36" s="68"/>
      <c r="Q36" s="69"/>
      <c r="R36" s="66"/>
      <c r="S36" s="67"/>
      <c r="T36" s="68"/>
      <c r="U36" s="69"/>
      <c r="V36" s="66"/>
      <c r="W36" s="67"/>
      <c r="X36" s="68"/>
      <c r="Y36" s="70"/>
      <c r="Z36" s="69"/>
      <c r="AA36" s="66"/>
      <c r="AB36" s="100">
        <v>2</v>
      </c>
      <c r="AC36" s="100" t="s">
        <v>399</v>
      </c>
      <c r="AD36" s="92" t="s">
        <v>152</v>
      </c>
      <c r="AE36" s="95"/>
      <c r="AF36" s="71"/>
    </row>
    <row r="37" spans="1:32" x14ac:dyDescent="0.2">
      <c r="A37" s="115">
        <v>34</v>
      </c>
      <c r="B37" s="92" t="s">
        <v>79</v>
      </c>
      <c r="C37" s="64">
        <v>54</v>
      </c>
      <c r="D37" s="65" t="s">
        <v>153</v>
      </c>
      <c r="E37" s="65" t="s">
        <v>153</v>
      </c>
      <c r="F37" s="66"/>
      <c r="G37" s="67">
        <f>820/100</f>
        <v>8.1999999999999993</v>
      </c>
      <c r="H37" s="68">
        <f>260/100</f>
        <v>2.6</v>
      </c>
      <c r="I37" s="69">
        <f t="shared" si="1"/>
        <v>21.32</v>
      </c>
      <c r="J37" s="66"/>
      <c r="K37" s="73">
        <v>3.8</v>
      </c>
      <c r="L37" s="74">
        <v>5.15</v>
      </c>
      <c r="M37" s="69">
        <f t="shared" si="3"/>
        <v>19.57</v>
      </c>
      <c r="N37" s="66"/>
      <c r="O37" s="67"/>
      <c r="P37" s="68"/>
      <c r="Q37" s="69"/>
      <c r="R37" s="66"/>
      <c r="S37" s="67"/>
      <c r="T37" s="68"/>
      <c r="U37" s="69"/>
      <c r="V37" s="66"/>
      <c r="W37" s="67"/>
      <c r="X37" s="68"/>
      <c r="Y37" s="70"/>
      <c r="Z37" s="69"/>
      <c r="AA37" s="66"/>
      <c r="AB37" s="101"/>
      <c r="AC37" s="100"/>
      <c r="AD37" s="92" t="s">
        <v>154</v>
      </c>
      <c r="AE37" s="95"/>
      <c r="AF37" s="71"/>
    </row>
    <row r="38" spans="1:32" x14ac:dyDescent="0.2">
      <c r="A38" s="115">
        <v>35</v>
      </c>
      <c r="B38" s="92" t="s">
        <v>79</v>
      </c>
      <c r="C38" s="64">
        <v>56</v>
      </c>
      <c r="D38" s="65" t="s">
        <v>127</v>
      </c>
      <c r="E38" s="65" t="s">
        <v>127</v>
      </c>
      <c r="F38" s="66"/>
      <c r="G38" s="67">
        <f>825/100</f>
        <v>8.25</v>
      </c>
      <c r="H38" s="68">
        <f>254/100</f>
        <v>2.54</v>
      </c>
      <c r="I38" s="69">
        <f t="shared" si="1"/>
        <v>20.955000000000002</v>
      </c>
      <c r="J38" s="66"/>
      <c r="K38" s="67"/>
      <c r="L38" s="68"/>
      <c r="M38" s="69"/>
      <c r="N38" s="66"/>
      <c r="O38" s="67"/>
      <c r="P38" s="68"/>
      <c r="Q38" s="69"/>
      <c r="R38" s="66"/>
      <c r="S38" s="67"/>
      <c r="T38" s="68"/>
      <c r="U38" s="69"/>
      <c r="V38" s="66"/>
      <c r="W38" s="67"/>
      <c r="X38" s="68"/>
      <c r="Y38" s="70"/>
      <c r="Z38" s="69"/>
      <c r="AA38" s="66"/>
      <c r="AB38" s="101"/>
      <c r="AC38" s="100"/>
      <c r="AD38" s="92" t="s">
        <v>155</v>
      </c>
      <c r="AE38" s="95"/>
      <c r="AF38" s="71"/>
    </row>
    <row r="39" spans="1:32" x14ac:dyDescent="0.2">
      <c r="A39" s="115">
        <v>36</v>
      </c>
      <c r="B39" s="92" t="s">
        <v>79</v>
      </c>
      <c r="C39" s="64">
        <v>58</v>
      </c>
      <c r="D39" s="65" t="s">
        <v>156</v>
      </c>
      <c r="E39" s="65" t="s">
        <v>157</v>
      </c>
      <c r="F39" s="66"/>
      <c r="G39" s="67">
        <f>640/100</f>
        <v>6.4</v>
      </c>
      <c r="H39" s="68">
        <f>200/100</f>
        <v>2</v>
      </c>
      <c r="I39" s="69">
        <f t="shared" si="1"/>
        <v>12.8</v>
      </c>
      <c r="J39" s="66"/>
      <c r="K39" s="73">
        <v>2.5</v>
      </c>
      <c r="L39" s="74">
        <v>2</v>
      </c>
      <c r="M39" s="69">
        <f>SUM(K39*L39)</f>
        <v>5</v>
      </c>
      <c r="N39" s="66"/>
      <c r="O39" s="73">
        <v>2.5</v>
      </c>
      <c r="P39" s="74">
        <v>2</v>
      </c>
      <c r="Q39" s="69">
        <f t="shared" si="2"/>
        <v>5</v>
      </c>
      <c r="R39" s="66"/>
      <c r="S39" s="67"/>
      <c r="T39" s="68"/>
      <c r="U39" s="69"/>
      <c r="V39" s="66"/>
      <c r="W39" s="67"/>
      <c r="X39" s="68"/>
      <c r="Y39" s="70"/>
      <c r="Z39" s="69"/>
      <c r="AA39" s="66"/>
      <c r="AB39" s="101"/>
      <c r="AC39" s="100"/>
      <c r="AD39" s="92" t="s">
        <v>158</v>
      </c>
      <c r="AE39" s="95"/>
      <c r="AF39" s="71"/>
    </row>
    <row r="40" spans="1:32" x14ac:dyDescent="0.2">
      <c r="A40" s="115">
        <v>37</v>
      </c>
      <c r="B40" s="92" t="s">
        <v>79</v>
      </c>
      <c r="C40" s="64">
        <v>63</v>
      </c>
      <c r="D40" s="65" t="s">
        <v>140</v>
      </c>
      <c r="E40" s="65" t="s">
        <v>140</v>
      </c>
      <c r="F40" s="66"/>
      <c r="G40" s="67">
        <f>390/100</f>
        <v>3.9</v>
      </c>
      <c r="H40" s="68">
        <f>700/100</f>
        <v>7</v>
      </c>
      <c r="I40" s="69">
        <f t="shared" si="1"/>
        <v>27.3</v>
      </c>
      <c r="J40" s="66"/>
      <c r="K40" s="67"/>
      <c r="L40" s="68"/>
      <c r="M40" s="69"/>
      <c r="N40" s="66"/>
      <c r="O40" s="67"/>
      <c r="P40" s="68"/>
      <c r="Q40" s="69"/>
      <c r="R40" s="66"/>
      <c r="S40" s="67"/>
      <c r="T40" s="68"/>
      <c r="U40" s="69"/>
      <c r="V40" s="66"/>
      <c r="W40" s="67"/>
      <c r="X40" s="68"/>
      <c r="Y40" s="70"/>
      <c r="Z40" s="69"/>
      <c r="AA40" s="66"/>
      <c r="AB40" s="101"/>
      <c r="AC40" s="100"/>
      <c r="AD40" s="92" t="s">
        <v>159</v>
      </c>
      <c r="AE40" s="96"/>
      <c r="AF40" s="72"/>
    </row>
    <row r="41" spans="1:32" x14ac:dyDescent="0.2">
      <c r="A41" s="115">
        <v>38</v>
      </c>
      <c r="B41" s="92" t="s">
        <v>79</v>
      </c>
      <c r="C41" s="64">
        <v>64</v>
      </c>
      <c r="D41" s="65" t="s">
        <v>160</v>
      </c>
      <c r="E41" s="65" t="s">
        <v>140</v>
      </c>
      <c r="F41" s="66"/>
      <c r="G41" s="67">
        <f>400/100</f>
        <v>4</v>
      </c>
      <c r="H41" s="68">
        <f>600/100</f>
        <v>6</v>
      </c>
      <c r="I41" s="69">
        <f t="shared" si="1"/>
        <v>24</v>
      </c>
      <c r="J41" s="66"/>
      <c r="K41" s="67"/>
      <c r="L41" s="68"/>
      <c r="M41" s="69"/>
      <c r="N41" s="66"/>
      <c r="O41" s="67"/>
      <c r="P41" s="68"/>
      <c r="Q41" s="69"/>
      <c r="R41" s="66"/>
      <c r="S41" s="67"/>
      <c r="T41" s="68"/>
      <c r="U41" s="69"/>
      <c r="V41" s="66"/>
      <c r="W41" s="67"/>
      <c r="X41" s="68"/>
      <c r="Y41" s="70"/>
      <c r="Z41" s="69"/>
      <c r="AA41" s="66"/>
      <c r="AB41" s="99">
        <v>2</v>
      </c>
      <c r="AC41" s="99" t="s">
        <v>399</v>
      </c>
      <c r="AD41" s="92" t="s">
        <v>161</v>
      </c>
      <c r="AE41" s="95"/>
      <c r="AF41" s="71"/>
    </row>
    <row r="42" spans="1:32" x14ac:dyDescent="0.2">
      <c r="A42" s="115">
        <v>39</v>
      </c>
      <c r="B42" s="92" t="s">
        <v>79</v>
      </c>
      <c r="C42" s="64">
        <v>66</v>
      </c>
      <c r="D42" s="65" t="s">
        <v>162</v>
      </c>
      <c r="E42" s="65" t="s">
        <v>84</v>
      </c>
      <c r="F42" s="66"/>
      <c r="G42" s="67">
        <f>355/100</f>
        <v>3.55</v>
      </c>
      <c r="H42" s="68">
        <f>300/100</f>
        <v>3</v>
      </c>
      <c r="I42" s="69">
        <f t="shared" si="1"/>
        <v>10.649999999999999</v>
      </c>
      <c r="J42" s="66"/>
      <c r="K42" s="73">
        <f>366/100</f>
        <v>3.66</v>
      </c>
      <c r="L42" s="74">
        <f>300/100</f>
        <v>3</v>
      </c>
      <c r="M42" s="69">
        <f t="shared" ref="M42:M52" si="4">K42*L42</f>
        <v>10.98</v>
      </c>
      <c r="N42" s="66"/>
      <c r="O42" s="73">
        <f>366/100</f>
        <v>3.66</v>
      </c>
      <c r="P42" s="74">
        <f>300/100</f>
        <v>3</v>
      </c>
      <c r="Q42" s="69">
        <f t="shared" si="2"/>
        <v>10.98</v>
      </c>
      <c r="R42" s="66"/>
      <c r="S42" s="67"/>
      <c r="T42" s="68"/>
      <c r="U42" s="69"/>
      <c r="V42" s="66"/>
      <c r="W42" s="67"/>
      <c r="X42" s="68"/>
      <c r="Y42" s="70"/>
      <c r="Z42" s="69"/>
      <c r="AA42" s="66"/>
      <c r="AB42" s="101"/>
      <c r="AC42" s="100"/>
      <c r="AD42" s="92" t="s">
        <v>163</v>
      </c>
      <c r="AE42" s="95"/>
      <c r="AF42" s="71"/>
    </row>
    <row r="43" spans="1:32" x14ac:dyDescent="0.2">
      <c r="A43" s="115">
        <v>40</v>
      </c>
      <c r="B43" s="92" t="s">
        <v>79</v>
      </c>
      <c r="C43" s="64">
        <v>67</v>
      </c>
      <c r="D43" s="65" t="s">
        <v>164</v>
      </c>
      <c r="E43" s="65" t="s">
        <v>91</v>
      </c>
      <c r="F43" s="66"/>
      <c r="G43" s="67">
        <f>433/100</f>
        <v>4.33</v>
      </c>
      <c r="H43" s="68">
        <f>430/100</f>
        <v>4.3</v>
      </c>
      <c r="I43" s="69">
        <f t="shared" si="1"/>
        <v>18.619</v>
      </c>
      <c r="J43" s="66"/>
      <c r="K43" s="73">
        <f>605/100</f>
        <v>6.05</v>
      </c>
      <c r="L43" s="74">
        <f>430/100</f>
        <v>4.3</v>
      </c>
      <c r="M43" s="69">
        <f t="shared" si="4"/>
        <v>26.014999999999997</v>
      </c>
      <c r="N43" s="66"/>
      <c r="O43" s="67"/>
      <c r="P43" s="68"/>
      <c r="Q43" s="69"/>
      <c r="R43" s="66"/>
      <c r="S43" s="67"/>
      <c r="T43" s="68"/>
      <c r="U43" s="69"/>
      <c r="V43" s="66"/>
      <c r="W43" s="67"/>
      <c r="X43" s="68"/>
      <c r="Y43" s="70"/>
      <c r="Z43" s="69"/>
      <c r="AA43" s="66"/>
      <c r="AB43" s="101"/>
      <c r="AC43" s="100"/>
      <c r="AD43" s="92" t="s">
        <v>165</v>
      </c>
      <c r="AE43" s="95"/>
      <c r="AF43" s="71"/>
    </row>
    <row r="44" spans="1:32" x14ac:dyDescent="0.2">
      <c r="A44" s="115">
        <v>41</v>
      </c>
      <c r="B44" s="92" t="s">
        <v>79</v>
      </c>
      <c r="C44" s="64">
        <v>68</v>
      </c>
      <c r="D44" s="65" t="s">
        <v>166</v>
      </c>
      <c r="E44" s="65" t="s">
        <v>153</v>
      </c>
      <c r="F44" s="66"/>
      <c r="G44" s="67">
        <f>390/100</f>
        <v>3.9</v>
      </c>
      <c r="H44" s="68">
        <f t="shared" ref="H44:H45" si="5">500/100</f>
        <v>5</v>
      </c>
      <c r="I44" s="69">
        <f t="shared" si="1"/>
        <v>19.5</v>
      </c>
      <c r="J44" s="66"/>
      <c r="K44" s="67"/>
      <c r="L44" s="68"/>
      <c r="M44" s="69"/>
      <c r="N44" s="66"/>
      <c r="O44" s="67"/>
      <c r="P44" s="68"/>
      <c r="Q44" s="69"/>
      <c r="R44" s="66"/>
      <c r="S44" s="75"/>
      <c r="T44" s="74"/>
      <c r="U44" s="69"/>
      <c r="V44" s="66"/>
      <c r="W44" s="75"/>
      <c r="X44" s="74"/>
      <c r="Y44" s="76"/>
      <c r="Z44" s="69"/>
      <c r="AA44" s="66"/>
      <c r="AB44" s="103"/>
      <c r="AC44" s="104"/>
      <c r="AD44" s="92" t="s">
        <v>167</v>
      </c>
      <c r="AE44" s="96"/>
      <c r="AF44" s="72"/>
    </row>
    <row r="45" spans="1:32" x14ac:dyDescent="0.2">
      <c r="A45" s="115">
        <v>42</v>
      </c>
      <c r="B45" s="92" t="s">
        <v>79</v>
      </c>
      <c r="C45" s="64">
        <v>69</v>
      </c>
      <c r="D45" s="65" t="s">
        <v>168</v>
      </c>
      <c r="E45" s="65" t="s">
        <v>153</v>
      </c>
      <c r="F45" s="66"/>
      <c r="G45" s="67">
        <f t="shared" ref="G45:G46" si="6">400/100</f>
        <v>4</v>
      </c>
      <c r="H45" s="68">
        <f t="shared" si="5"/>
        <v>5</v>
      </c>
      <c r="I45" s="69">
        <f t="shared" si="1"/>
        <v>20</v>
      </c>
      <c r="J45" s="66"/>
      <c r="K45" s="67"/>
      <c r="L45" s="68"/>
      <c r="M45" s="69"/>
      <c r="N45" s="66"/>
      <c r="O45" s="67"/>
      <c r="P45" s="68"/>
      <c r="Q45" s="69"/>
      <c r="R45" s="66"/>
      <c r="S45" s="67"/>
      <c r="T45" s="68"/>
      <c r="U45" s="69"/>
      <c r="V45" s="66"/>
      <c r="W45" s="67"/>
      <c r="X45" s="68"/>
      <c r="Y45" s="70"/>
      <c r="Z45" s="69"/>
      <c r="AA45" s="66"/>
      <c r="AB45" s="101"/>
      <c r="AC45" s="100"/>
      <c r="AD45" s="92" t="s">
        <v>169</v>
      </c>
      <c r="AE45" s="96"/>
      <c r="AF45" s="72"/>
    </row>
    <row r="46" spans="1:32" x14ac:dyDescent="0.2">
      <c r="A46" s="115">
        <v>43</v>
      </c>
      <c r="B46" s="92" t="s">
        <v>79</v>
      </c>
      <c r="C46" s="64">
        <v>71</v>
      </c>
      <c r="D46" s="65" t="s">
        <v>170</v>
      </c>
      <c r="E46" s="65" t="s">
        <v>140</v>
      </c>
      <c r="F46" s="66"/>
      <c r="G46" s="67">
        <f t="shared" si="6"/>
        <v>4</v>
      </c>
      <c r="H46" s="68">
        <f>400/100</f>
        <v>4</v>
      </c>
      <c r="I46" s="69">
        <f t="shared" si="1"/>
        <v>16</v>
      </c>
      <c r="J46" s="66"/>
      <c r="K46" s="67"/>
      <c r="L46" s="68"/>
      <c r="M46" s="69"/>
      <c r="N46" s="66"/>
      <c r="O46" s="67"/>
      <c r="P46" s="68"/>
      <c r="Q46" s="69"/>
      <c r="R46" s="66"/>
      <c r="S46" s="75"/>
      <c r="T46" s="74"/>
      <c r="U46" s="69"/>
      <c r="V46" s="66"/>
      <c r="W46" s="75"/>
      <c r="X46" s="74"/>
      <c r="Y46" s="76"/>
      <c r="Z46" s="69"/>
      <c r="AA46" s="66"/>
      <c r="AB46" s="103"/>
      <c r="AC46" s="104"/>
      <c r="AD46" s="92" t="s">
        <v>171</v>
      </c>
      <c r="AE46" s="96"/>
      <c r="AF46" s="72"/>
    </row>
    <row r="47" spans="1:32" x14ac:dyDescent="0.2">
      <c r="A47" s="115">
        <v>44</v>
      </c>
      <c r="B47" s="92" t="s">
        <v>79</v>
      </c>
      <c r="C47" s="64">
        <v>72</v>
      </c>
      <c r="D47" s="65" t="s">
        <v>172</v>
      </c>
      <c r="E47" s="65" t="s">
        <v>140</v>
      </c>
      <c r="F47" s="66"/>
      <c r="G47" s="67">
        <f>450/100</f>
        <v>4.5</v>
      </c>
      <c r="H47" s="68">
        <f>530/100</f>
        <v>5.3</v>
      </c>
      <c r="I47" s="69">
        <f t="shared" si="1"/>
        <v>23.849999999999998</v>
      </c>
      <c r="J47" s="66"/>
      <c r="K47" s="67"/>
      <c r="L47" s="68"/>
      <c r="M47" s="69"/>
      <c r="N47" s="66"/>
      <c r="O47" s="67"/>
      <c r="P47" s="68"/>
      <c r="Q47" s="69"/>
      <c r="R47" s="66"/>
      <c r="S47" s="67"/>
      <c r="T47" s="68"/>
      <c r="U47" s="69"/>
      <c r="V47" s="66"/>
      <c r="W47" s="67"/>
      <c r="X47" s="68"/>
      <c r="Y47" s="70"/>
      <c r="Z47" s="69"/>
      <c r="AA47" s="66"/>
      <c r="AB47" s="105">
        <v>2</v>
      </c>
      <c r="AC47" s="100" t="s">
        <v>399</v>
      </c>
      <c r="AD47" s="92" t="s">
        <v>173</v>
      </c>
      <c r="AE47" s="96"/>
      <c r="AF47" s="72"/>
    </row>
    <row r="48" spans="1:32" x14ac:dyDescent="0.2">
      <c r="A48" s="115">
        <v>45</v>
      </c>
      <c r="B48" s="92" t="s">
        <v>79</v>
      </c>
      <c r="C48" s="64">
        <v>77</v>
      </c>
      <c r="D48" s="65" t="s">
        <v>174</v>
      </c>
      <c r="E48" s="65" t="s">
        <v>153</v>
      </c>
      <c r="F48" s="66"/>
      <c r="G48" s="67">
        <f>700/100</f>
        <v>7</v>
      </c>
      <c r="H48" s="68">
        <f>500/100</f>
        <v>5</v>
      </c>
      <c r="I48" s="69">
        <f t="shared" si="1"/>
        <v>35</v>
      </c>
      <c r="J48" s="66"/>
      <c r="K48" s="67"/>
      <c r="L48" s="68"/>
      <c r="M48" s="69"/>
      <c r="N48" s="66"/>
      <c r="O48" s="73">
        <f>450/100</f>
        <v>4.5</v>
      </c>
      <c r="P48" s="74">
        <f>500/100</f>
        <v>5</v>
      </c>
      <c r="Q48" s="69">
        <f t="shared" si="2"/>
        <v>22.5</v>
      </c>
      <c r="R48" s="66"/>
      <c r="S48" s="67"/>
      <c r="T48" s="68"/>
      <c r="U48" s="69"/>
      <c r="V48" s="66"/>
      <c r="W48" s="67"/>
      <c r="X48" s="68"/>
      <c r="Y48" s="70"/>
      <c r="Z48" s="69"/>
      <c r="AA48" s="66"/>
      <c r="AB48" s="101"/>
      <c r="AC48" s="100"/>
      <c r="AD48" s="92" t="s">
        <v>175</v>
      </c>
      <c r="AE48" s="96"/>
      <c r="AF48" s="72"/>
    </row>
    <row r="49" spans="1:32" x14ac:dyDescent="0.2">
      <c r="A49" s="115">
        <v>46</v>
      </c>
      <c r="B49" s="92" t="s">
        <v>79</v>
      </c>
      <c r="C49" s="64">
        <v>78</v>
      </c>
      <c r="D49" s="65" t="s">
        <v>176</v>
      </c>
      <c r="E49" s="65" t="s">
        <v>140</v>
      </c>
      <c r="F49" s="66"/>
      <c r="G49" s="67">
        <f t="shared" ref="G49:G50" si="7">400/100</f>
        <v>4</v>
      </c>
      <c r="H49" s="68">
        <f>520/100</f>
        <v>5.2</v>
      </c>
      <c r="I49" s="69">
        <f t="shared" si="1"/>
        <v>20.8</v>
      </c>
      <c r="J49" s="66"/>
      <c r="K49" s="67"/>
      <c r="L49" s="68"/>
      <c r="M49" s="69"/>
      <c r="N49" s="66"/>
      <c r="O49" s="67"/>
      <c r="P49" s="68"/>
      <c r="Q49" s="69"/>
      <c r="R49" s="66"/>
      <c r="S49" s="75"/>
      <c r="T49" s="74"/>
      <c r="U49" s="69"/>
      <c r="V49" s="66"/>
      <c r="W49" s="75"/>
      <c r="X49" s="74"/>
      <c r="Y49" s="76"/>
      <c r="Z49" s="69"/>
      <c r="AA49" s="66"/>
      <c r="AB49" s="99">
        <v>2</v>
      </c>
      <c r="AC49" s="100" t="s">
        <v>399</v>
      </c>
      <c r="AD49" s="92" t="s">
        <v>177</v>
      </c>
      <c r="AE49" s="96"/>
      <c r="AF49" s="72"/>
    </row>
    <row r="50" spans="1:32" x14ac:dyDescent="0.2">
      <c r="A50" s="115">
        <v>47</v>
      </c>
      <c r="B50" s="92" t="s">
        <v>79</v>
      </c>
      <c r="C50" s="64">
        <v>86</v>
      </c>
      <c r="D50" s="65" t="s">
        <v>178</v>
      </c>
      <c r="E50" s="65" t="s">
        <v>140</v>
      </c>
      <c r="F50" s="66"/>
      <c r="G50" s="67">
        <f t="shared" si="7"/>
        <v>4</v>
      </c>
      <c r="H50" s="68">
        <f>450/100</f>
        <v>4.5</v>
      </c>
      <c r="I50" s="69">
        <f t="shared" si="1"/>
        <v>18</v>
      </c>
      <c r="J50" s="66"/>
      <c r="K50" s="67"/>
      <c r="L50" s="68"/>
      <c r="M50" s="69"/>
      <c r="N50" s="66"/>
      <c r="O50" s="67"/>
      <c r="P50" s="68"/>
      <c r="Q50" s="69"/>
      <c r="R50" s="66"/>
      <c r="S50" s="75"/>
      <c r="T50" s="74"/>
      <c r="U50" s="69"/>
      <c r="V50" s="66"/>
      <c r="W50" s="75"/>
      <c r="X50" s="74"/>
      <c r="Y50" s="76"/>
      <c r="Z50" s="69"/>
      <c r="AA50" s="66"/>
      <c r="AB50" s="107">
        <v>2</v>
      </c>
      <c r="AC50" s="104" t="s">
        <v>399</v>
      </c>
      <c r="AD50" s="92" t="s">
        <v>179</v>
      </c>
      <c r="AE50" s="96"/>
      <c r="AF50" s="72"/>
    </row>
    <row r="51" spans="1:32" x14ac:dyDescent="0.2">
      <c r="A51" s="115">
        <v>48</v>
      </c>
      <c r="B51" s="92" t="s">
        <v>79</v>
      </c>
      <c r="C51" s="64">
        <v>88</v>
      </c>
      <c r="D51" s="65" t="s">
        <v>180</v>
      </c>
      <c r="E51" s="65" t="s">
        <v>153</v>
      </c>
      <c r="F51" s="66"/>
      <c r="G51" s="67">
        <f>800/100</f>
        <v>8</v>
      </c>
      <c r="H51" s="68">
        <f t="shared" ref="H51:H54" si="8">500/100</f>
        <v>5</v>
      </c>
      <c r="I51" s="69">
        <f t="shared" si="1"/>
        <v>40</v>
      </c>
      <c r="J51" s="66"/>
      <c r="K51" s="67"/>
      <c r="L51" s="68"/>
      <c r="M51" s="69"/>
      <c r="N51" s="66"/>
      <c r="O51" s="67"/>
      <c r="P51" s="68"/>
      <c r="Q51" s="69"/>
      <c r="R51" s="66"/>
      <c r="S51" s="67"/>
      <c r="T51" s="68"/>
      <c r="U51" s="69"/>
      <c r="V51" s="66"/>
      <c r="W51" s="67"/>
      <c r="X51" s="68"/>
      <c r="Y51" s="70"/>
      <c r="Z51" s="69"/>
      <c r="AA51" s="66"/>
      <c r="AB51" s="164">
        <v>3</v>
      </c>
      <c r="AC51" s="100" t="s">
        <v>399</v>
      </c>
      <c r="AD51" s="92" t="s">
        <v>181</v>
      </c>
      <c r="AE51" s="96"/>
      <c r="AF51" s="72"/>
    </row>
    <row r="52" spans="1:32" x14ac:dyDescent="0.2">
      <c r="A52" s="115">
        <v>49</v>
      </c>
      <c r="B52" s="92" t="s">
        <v>79</v>
      </c>
      <c r="C52" s="64">
        <v>93</v>
      </c>
      <c r="D52" s="65" t="s">
        <v>182</v>
      </c>
      <c r="E52" s="65" t="s">
        <v>84</v>
      </c>
      <c r="F52" s="66"/>
      <c r="G52" s="67">
        <f>430/100</f>
        <v>4.3</v>
      </c>
      <c r="H52" s="68">
        <f t="shared" si="8"/>
        <v>5</v>
      </c>
      <c r="I52" s="69">
        <f t="shared" si="1"/>
        <v>21.5</v>
      </c>
      <c r="J52" s="66"/>
      <c r="K52" s="73">
        <f>580/100</f>
        <v>5.8</v>
      </c>
      <c r="L52" s="74">
        <f>500/100</f>
        <v>5</v>
      </c>
      <c r="M52" s="69">
        <f t="shared" si="4"/>
        <v>29</v>
      </c>
      <c r="N52" s="66"/>
      <c r="O52" s="67"/>
      <c r="P52" s="68"/>
      <c r="Q52" s="69"/>
      <c r="R52" s="66"/>
      <c r="S52" s="75"/>
      <c r="T52" s="74"/>
      <c r="U52" s="69"/>
      <c r="V52" s="66"/>
      <c r="W52" s="75"/>
      <c r="X52" s="74"/>
      <c r="Y52" s="76"/>
      <c r="Z52" s="69"/>
      <c r="AA52" s="66"/>
      <c r="AB52" s="101">
        <v>2</v>
      </c>
      <c r="AC52" s="101" t="s">
        <v>398</v>
      </c>
      <c r="AD52" s="92" t="s">
        <v>183</v>
      </c>
      <c r="AE52" s="96"/>
      <c r="AF52" s="72"/>
    </row>
    <row r="53" spans="1:32" x14ac:dyDescent="0.2">
      <c r="A53" s="115">
        <v>50</v>
      </c>
      <c r="B53" s="92" t="s">
        <v>79</v>
      </c>
      <c r="C53" s="64">
        <v>109</v>
      </c>
      <c r="D53" s="65" t="s">
        <v>184</v>
      </c>
      <c r="E53" s="65" t="s">
        <v>84</v>
      </c>
      <c r="F53" s="66"/>
      <c r="G53" s="67">
        <f>390/100</f>
        <v>3.9</v>
      </c>
      <c r="H53" s="68">
        <f t="shared" si="8"/>
        <v>5</v>
      </c>
      <c r="I53" s="69">
        <f t="shared" si="1"/>
        <v>19.5</v>
      </c>
      <c r="J53" s="66"/>
      <c r="K53" s="67"/>
      <c r="L53" s="68"/>
      <c r="M53" s="69"/>
      <c r="N53" s="66"/>
      <c r="O53" s="67"/>
      <c r="P53" s="68"/>
      <c r="Q53" s="69"/>
      <c r="R53" s="66"/>
      <c r="S53" s="75"/>
      <c r="T53" s="74"/>
      <c r="U53" s="69"/>
      <c r="V53" s="66"/>
      <c r="W53" s="75"/>
      <c r="X53" s="74"/>
      <c r="Y53" s="76"/>
      <c r="Z53" s="69"/>
      <c r="AA53" s="66"/>
      <c r="AB53" s="107">
        <v>2</v>
      </c>
      <c r="AC53" s="165" t="s">
        <v>399</v>
      </c>
      <c r="AD53" s="92" t="s">
        <v>185</v>
      </c>
      <c r="AE53" s="96"/>
      <c r="AF53" s="72"/>
    </row>
    <row r="54" spans="1:32" x14ac:dyDescent="0.2">
      <c r="A54" s="115">
        <v>51</v>
      </c>
      <c r="B54" s="92" t="s">
        <v>79</v>
      </c>
      <c r="C54" s="64">
        <v>115</v>
      </c>
      <c r="D54" s="65" t="s">
        <v>157</v>
      </c>
      <c r="E54" s="65" t="s">
        <v>157</v>
      </c>
      <c r="F54" s="66"/>
      <c r="G54" s="67">
        <f>380/100</f>
        <v>3.8</v>
      </c>
      <c r="H54" s="68">
        <f t="shared" si="8"/>
        <v>5</v>
      </c>
      <c r="I54" s="69">
        <f t="shared" si="1"/>
        <v>19</v>
      </c>
      <c r="J54" s="66"/>
      <c r="K54" s="67"/>
      <c r="L54" s="68"/>
      <c r="M54" s="69"/>
      <c r="N54" s="66"/>
      <c r="O54" s="67"/>
      <c r="P54" s="68"/>
      <c r="Q54" s="69"/>
      <c r="R54" s="66"/>
      <c r="S54" s="75"/>
      <c r="T54" s="74"/>
      <c r="U54" s="69"/>
      <c r="V54" s="66"/>
      <c r="W54" s="75"/>
      <c r="X54" s="74"/>
      <c r="Y54" s="76"/>
      <c r="Z54" s="69"/>
      <c r="AA54" s="66"/>
      <c r="AB54" s="103"/>
      <c r="AC54" s="104"/>
      <c r="AD54" s="92" t="s">
        <v>186</v>
      </c>
      <c r="AE54" s="96"/>
      <c r="AF54" s="72"/>
    </row>
    <row r="55" spans="1:32" x14ac:dyDescent="0.2">
      <c r="A55" s="115">
        <v>52</v>
      </c>
      <c r="B55" s="92" t="s">
        <v>79</v>
      </c>
      <c r="C55" s="64">
        <v>116</v>
      </c>
      <c r="D55" s="65" t="s">
        <v>187</v>
      </c>
      <c r="E55" s="65" t="s">
        <v>84</v>
      </c>
      <c r="F55" s="66"/>
      <c r="G55" s="67">
        <f>1350/100</f>
        <v>13.5</v>
      </c>
      <c r="H55" s="68">
        <f>600/100</f>
        <v>6</v>
      </c>
      <c r="I55" s="69">
        <f t="shared" si="1"/>
        <v>81</v>
      </c>
      <c r="J55" s="66"/>
      <c r="K55" s="67"/>
      <c r="L55" s="68"/>
      <c r="M55" s="69"/>
      <c r="N55" s="66"/>
      <c r="O55" s="67"/>
      <c r="P55" s="68"/>
      <c r="Q55" s="69"/>
      <c r="R55" s="66"/>
      <c r="S55" s="75"/>
      <c r="T55" s="74"/>
      <c r="U55" s="69"/>
      <c r="V55" s="66"/>
      <c r="W55" s="75"/>
      <c r="X55" s="74"/>
      <c r="Y55" s="76"/>
      <c r="Z55" s="69"/>
      <c r="AA55" s="66"/>
      <c r="AB55" s="107">
        <v>6</v>
      </c>
      <c r="AC55" s="104" t="s">
        <v>399</v>
      </c>
      <c r="AD55" s="92" t="s">
        <v>188</v>
      </c>
      <c r="AE55" s="96"/>
      <c r="AF55" s="72"/>
    </row>
    <row r="56" spans="1:32" x14ac:dyDescent="0.2">
      <c r="A56" s="115">
        <v>53</v>
      </c>
      <c r="B56" s="92" t="s">
        <v>79</v>
      </c>
      <c r="C56" s="64">
        <v>118</v>
      </c>
      <c r="D56" s="65" t="s">
        <v>189</v>
      </c>
      <c r="E56" s="65" t="s">
        <v>84</v>
      </c>
      <c r="F56" s="66"/>
      <c r="G56" s="67">
        <v>3.5</v>
      </c>
      <c r="H56" s="68">
        <v>5</v>
      </c>
      <c r="I56" s="69">
        <f t="shared" si="1"/>
        <v>17.5</v>
      </c>
      <c r="J56" s="66"/>
      <c r="K56" s="67"/>
      <c r="L56" s="68"/>
      <c r="M56" s="69"/>
      <c r="N56" s="66"/>
      <c r="O56" s="67"/>
      <c r="P56" s="68"/>
      <c r="Q56" s="69"/>
      <c r="R56" s="66"/>
      <c r="S56" s="75"/>
      <c r="T56" s="74"/>
      <c r="U56" s="69"/>
      <c r="V56" s="66"/>
      <c r="W56" s="75"/>
      <c r="X56" s="74"/>
      <c r="Y56" s="76"/>
      <c r="Z56" s="69"/>
      <c r="AA56" s="66"/>
      <c r="AB56" s="106">
        <v>2</v>
      </c>
      <c r="AC56" s="166" t="s">
        <v>398</v>
      </c>
      <c r="AD56" s="92" t="s">
        <v>190</v>
      </c>
      <c r="AE56" s="96"/>
      <c r="AF56" s="72"/>
    </row>
    <row r="57" spans="1:32" x14ac:dyDescent="0.2">
      <c r="A57" s="115">
        <v>54</v>
      </c>
      <c r="B57" s="92" t="s">
        <v>79</v>
      </c>
      <c r="C57" s="64">
        <v>128</v>
      </c>
      <c r="D57" s="65" t="s">
        <v>191</v>
      </c>
      <c r="E57" s="65" t="s">
        <v>84</v>
      </c>
      <c r="F57" s="66"/>
      <c r="G57" s="67">
        <f t="shared" ref="G57:H59" si="9">400/100</f>
        <v>4</v>
      </c>
      <c r="H57" s="68">
        <f t="shared" si="9"/>
        <v>4</v>
      </c>
      <c r="I57" s="69">
        <f t="shared" si="1"/>
        <v>16</v>
      </c>
      <c r="J57" s="66"/>
      <c r="K57" s="67"/>
      <c r="L57" s="68"/>
      <c r="M57" s="69"/>
      <c r="N57" s="66"/>
      <c r="O57" s="67"/>
      <c r="P57" s="68"/>
      <c r="Q57" s="69"/>
      <c r="R57" s="66"/>
      <c r="S57" s="75"/>
      <c r="T57" s="74"/>
      <c r="U57" s="69"/>
      <c r="V57" s="66"/>
      <c r="W57" s="75"/>
      <c r="X57" s="74"/>
      <c r="Y57" s="76"/>
      <c r="Z57" s="69"/>
      <c r="AA57" s="66"/>
      <c r="AB57" s="106">
        <v>2</v>
      </c>
      <c r="AC57" s="166" t="s">
        <v>398</v>
      </c>
      <c r="AD57" s="92" t="s">
        <v>192</v>
      </c>
      <c r="AE57" s="96"/>
      <c r="AF57" s="72"/>
    </row>
    <row r="58" spans="1:32" x14ac:dyDescent="0.2">
      <c r="A58" s="115">
        <v>55</v>
      </c>
      <c r="B58" s="92" t="s">
        <v>79</v>
      </c>
      <c r="C58" s="64">
        <v>133</v>
      </c>
      <c r="D58" s="65" t="s">
        <v>193</v>
      </c>
      <c r="E58" s="65" t="s">
        <v>84</v>
      </c>
      <c r="F58" s="66"/>
      <c r="G58" s="67">
        <f t="shared" si="9"/>
        <v>4</v>
      </c>
      <c r="H58" s="68">
        <f t="shared" si="9"/>
        <v>4</v>
      </c>
      <c r="I58" s="69">
        <f t="shared" si="1"/>
        <v>16</v>
      </c>
      <c r="J58" s="66"/>
      <c r="K58" s="67"/>
      <c r="L58" s="68"/>
      <c r="M58" s="69"/>
      <c r="N58" s="66"/>
      <c r="O58" s="67"/>
      <c r="P58" s="68"/>
      <c r="Q58" s="69"/>
      <c r="R58" s="66"/>
      <c r="S58" s="75"/>
      <c r="T58" s="74"/>
      <c r="U58" s="69"/>
      <c r="V58" s="66"/>
      <c r="W58" s="75"/>
      <c r="X58" s="74"/>
      <c r="Y58" s="76"/>
      <c r="Z58" s="69"/>
      <c r="AA58" s="66"/>
      <c r="AB58" s="106"/>
      <c r="AC58" s="104"/>
      <c r="AD58" s="92" t="s">
        <v>194</v>
      </c>
      <c r="AE58" s="96"/>
      <c r="AF58" s="72"/>
    </row>
    <row r="59" spans="1:32" x14ac:dyDescent="0.2">
      <c r="A59" s="115">
        <v>56</v>
      </c>
      <c r="B59" s="92" t="s">
        <v>79</v>
      </c>
      <c r="C59" s="64">
        <v>151</v>
      </c>
      <c r="D59" s="65" t="s">
        <v>195</v>
      </c>
      <c r="E59" s="65" t="s">
        <v>157</v>
      </c>
      <c r="F59" s="66"/>
      <c r="G59" s="67">
        <f t="shared" si="9"/>
        <v>4</v>
      </c>
      <c r="H59" s="68">
        <f t="shared" si="9"/>
        <v>4</v>
      </c>
      <c r="I59" s="69">
        <f t="shared" si="1"/>
        <v>16</v>
      </c>
      <c r="J59" s="66"/>
      <c r="K59" s="67"/>
      <c r="L59" s="68"/>
      <c r="M59" s="69"/>
      <c r="N59" s="66"/>
      <c r="O59" s="67"/>
      <c r="P59" s="68"/>
      <c r="Q59" s="69"/>
      <c r="R59" s="66"/>
      <c r="S59" s="75"/>
      <c r="T59" s="74"/>
      <c r="U59" s="69"/>
      <c r="V59" s="66"/>
      <c r="W59" s="75"/>
      <c r="X59" s="74"/>
      <c r="Y59" s="76"/>
      <c r="Z59" s="69"/>
      <c r="AA59" s="66"/>
      <c r="AB59" s="106"/>
      <c r="AC59" s="104"/>
      <c r="AD59" s="92" t="s">
        <v>196</v>
      </c>
      <c r="AE59" s="96"/>
      <c r="AF59" s="72"/>
    </row>
    <row r="60" spans="1:32" x14ac:dyDescent="0.2">
      <c r="A60" s="115">
        <v>57</v>
      </c>
      <c r="B60" s="92" t="s">
        <v>79</v>
      </c>
      <c r="C60" s="64">
        <v>152</v>
      </c>
      <c r="D60" s="65" t="s">
        <v>197</v>
      </c>
      <c r="E60" s="65" t="s">
        <v>84</v>
      </c>
      <c r="F60" s="66"/>
      <c r="G60" s="67">
        <f>740/100</f>
        <v>7.4</v>
      </c>
      <c r="H60" s="68">
        <f>355/100</f>
        <v>3.55</v>
      </c>
      <c r="I60" s="69">
        <f t="shared" si="1"/>
        <v>26.27</v>
      </c>
      <c r="J60" s="66"/>
      <c r="K60" s="67"/>
      <c r="L60" s="68"/>
      <c r="M60" s="69"/>
      <c r="N60" s="66"/>
      <c r="O60" s="67"/>
      <c r="P60" s="68"/>
      <c r="Q60" s="69"/>
      <c r="R60" s="66"/>
      <c r="S60" s="75"/>
      <c r="T60" s="74"/>
      <c r="U60" s="69"/>
      <c r="V60" s="66"/>
      <c r="W60" s="75"/>
      <c r="X60" s="74"/>
      <c r="Y60" s="76"/>
      <c r="Z60" s="69"/>
      <c r="AA60" s="66"/>
      <c r="AB60" s="106"/>
      <c r="AC60" s="104"/>
      <c r="AD60" s="92" t="s">
        <v>198</v>
      </c>
      <c r="AE60" s="96"/>
      <c r="AF60" s="72"/>
    </row>
    <row r="61" spans="1:32" x14ac:dyDescent="0.2">
      <c r="A61" s="115">
        <v>58</v>
      </c>
      <c r="B61" s="92" t="s">
        <v>79</v>
      </c>
      <c r="C61" s="64">
        <v>154</v>
      </c>
      <c r="D61" s="65" t="s">
        <v>199</v>
      </c>
      <c r="E61" s="65" t="s">
        <v>147</v>
      </c>
      <c r="F61" s="66"/>
      <c r="G61" s="67">
        <f>440/100</f>
        <v>4.4000000000000004</v>
      </c>
      <c r="H61" s="68">
        <f t="shared" ref="H61:H62" si="10">500/100</f>
        <v>5</v>
      </c>
      <c r="I61" s="69">
        <f t="shared" si="1"/>
        <v>22</v>
      </c>
      <c r="J61" s="66"/>
      <c r="K61" s="67"/>
      <c r="L61" s="68"/>
      <c r="M61" s="69"/>
      <c r="N61" s="66"/>
      <c r="O61" s="67"/>
      <c r="P61" s="68"/>
      <c r="Q61" s="69"/>
      <c r="R61" s="66"/>
      <c r="S61" s="75"/>
      <c r="T61" s="74"/>
      <c r="U61" s="69"/>
      <c r="V61" s="66"/>
      <c r="W61" s="75"/>
      <c r="X61" s="74"/>
      <c r="Y61" s="76"/>
      <c r="Z61" s="69"/>
      <c r="AA61" s="66"/>
      <c r="AB61" s="107">
        <v>2</v>
      </c>
      <c r="AC61" s="108" t="s">
        <v>200</v>
      </c>
      <c r="AD61" s="92" t="s">
        <v>201</v>
      </c>
      <c r="AE61" s="96"/>
      <c r="AF61" s="72"/>
    </row>
    <row r="62" spans="1:32" x14ac:dyDescent="0.2">
      <c r="A62" s="115">
        <v>59</v>
      </c>
      <c r="B62" s="92" t="s">
        <v>79</v>
      </c>
      <c r="C62" s="64">
        <v>155</v>
      </c>
      <c r="D62" s="65" t="s">
        <v>202</v>
      </c>
      <c r="E62" s="65" t="s">
        <v>94</v>
      </c>
      <c r="F62" s="66"/>
      <c r="G62" s="67">
        <f t="shared" ref="G62:G63" si="11">380/100</f>
        <v>3.8</v>
      </c>
      <c r="H62" s="68">
        <f t="shared" si="10"/>
        <v>5</v>
      </c>
      <c r="I62" s="69">
        <f t="shared" si="1"/>
        <v>19</v>
      </c>
      <c r="J62" s="66"/>
      <c r="K62" s="67"/>
      <c r="L62" s="68"/>
      <c r="M62" s="69"/>
      <c r="N62" s="66"/>
      <c r="O62" s="67"/>
      <c r="P62" s="68"/>
      <c r="Q62" s="69"/>
      <c r="R62" s="66"/>
      <c r="S62" s="75"/>
      <c r="T62" s="74"/>
      <c r="U62" s="69"/>
      <c r="V62" s="66"/>
      <c r="W62" s="75"/>
      <c r="X62" s="74"/>
      <c r="Y62" s="76"/>
      <c r="Z62" s="69"/>
      <c r="AA62" s="66"/>
      <c r="AB62" s="103"/>
      <c r="AC62" s="104"/>
      <c r="AD62" s="92" t="s">
        <v>203</v>
      </c>
      <c r="AE62" s="96"/>
      <c r="AF62" s="72"/>
    </row>
    <row r="63" spans="1:32" x14ac:dyDescent="0.2">
      <c r="A63" s="115">
        <v>60</v>
      </c>
      <c r="B63" s="92" t="s">
        <v>79</v>
      </c>
      <c r="C63" s="64">
        <v>169</v>
      </c>
      <c r="D63" s="65" t="s">
        <v>204</v>
      </c>
      <c r="E63" s="65" t="s">
        <v>157</v>
      </c>
      <c r="F63" s="66"/>
      <c r="G63" s="67">
        <f t="shared" si="11"/>
        <v>3.8</v>
      </c>
      <c r="H63" s="68">
        <f>600/100</f>
        <v>6</v>
      </c>
      <c r="I63" s="69">
        <f t="shared" si="1"/>
        <v>22.799999999999997</v>
      </c>
      <c r="J63" s="66"/>
      <c r="K63" s="67"/>
      <c r="L63" s="68"/>
      <c r="M63" s="69"/>
      <c r="N63" s="66"/>
      <c r="O63" s="67"/>
      <c r="P63" s="68"/>
      <c r="Q63" s="69"/>
      <c r="R63" s="66"/>
      <c r="S63" s="75"/>
      <c r="T63" s="74"/>
      <c r="U63" s="69"/>
      <c r="V63" s="66"/>
      <c r="W63" s="75"/>
      <c r="X63" s="74"/>
      <c r="Y63" s="76"/>
      <c r="Z63" s="69"/>
      <c r="AA63" s="66"/>
      <c r="AB63" s="107">
        <v>2</v>
      </c>
      <c r="AC63" s="104" t="s">
        <v>399</v>
      </c>
      <c r="AD63" s="92" t="s">
        <v>205</v>
      </c>
      <c r="AE63" s="96"/>
      <c r="AF63" s="72"/>
    </row>
    <row r="64" spans="1:32" x14ac:dyDescent="0.2">
      <c r="A64" s="115">
        <v>61</v>
      </c>
      <c r="B64" s="92" t="s">
        <v>79</v>
      </c>
      <c r="C64" s="64">
        <v>178</v>
      </c>
      <c r="D64" s="65" t="s">
        <v>206</v>
      </c>
      <c r="E64" s="65" t="s">
        <v>81</v>
      </c>
      <c r="F64" s="66"/>
      <c r="G64" s="67">
        <f>360/100</f>
        <v>3.6</v>
      </c>
      <c r="H64" s="68">
        <f>500/100</f>
        <v>5</v>
      </c>
      <c r="I64" s="69">
        <f t="shared" si="1"/>
        <v>18</v>
      </c>
      <c r="J64" s="66"/>
      <c r="K64" s="67"/>
      <c r="L64" s="68"/>
      <c r="M64" s="69"/>
      <c r="N64" s="66"/>
      <c r="O64" s="67"/>
      <c r="P64" s="68"/>
      <c r="Q64" s="69"/>
      <c r="R64" s="66"/>
      <c r="S64" s="75"/>
      <c r="T64" s="74"/>
      <c r="U64" s="69"/>
      <c r="V64" s="66"/>
      <c r="W64" s="75"/>
      <c r="X64" s="74"/>
      <c r="Y64" s="76"/>
      <c r="Z64" s="69"/>
      <c r="AA64" s="66"/>
      <c r="AB64" s="107">
        <v>2</v>
      </c>
      <c r="AC64" s="104" t="s">
        <v>399</v>
      </c>
      <c r="AD64" s="92" t="s">
        <v>207</v>
      </c>
      <c r="AE64" s="96"/>
      <c r="AF64" s="72"/>
    </row>
    <row r="65" spans="1:32" x14ac:dyDescent="0.2">
      <c r="A65" s="115">
        <v>62</v>
      </c>
      <c r="B65" s="92" t="s">
        <v>79</v>
      </c>
      <c r="C65" s="64">
        <v>180</v>
      </c>
      <c r="D65" s="65" t="s">
        <v>208</v>
      </c>
      <c r="E65" s="65" t="s">
        <v>84</v>
      </c>
      <c r="F65" s="66"/>
      <c r="G65" s="67">
        <f>620/100</f>
        <v>6.2</v>
      </c>
      <c r="H65" s="68">
        <f>700/100</f>
        <v>7</v>
      </c>
      <c r="I65" s="69">
        <f t="shared" si="1"/>
        <v>43.4</v>
      </c>
      <c r="J65" s="66"/>
      <c r="K65" s="67"/>
      <c r="L65" s="68"/>
      <c r="M65" s="69"/>
      <c r="N65" s="66"/>
      <c r="O65" s="73">
        <v>3.5</v>
      </c>
      <c r="P65" s="74">
        <v>7</v>
      </c>
      <c r="Q65" s="69">
        <f t="shared" si="2"/>
        <v>24.5</v>
      </c>
      <c r="R65" s="66"/>
      <c r="S65" s="75"/>
      <c r="T65" s="74"/>
      <c r="U65" s="69"/>
      <c r="V65" s="66"/>
      <c r="W65" s="75"/>
      <c r="X65" s="74"/>
      <c r="Y65" s="76"/>
      <c r="Z65" s="69"/>
      <c r="AA65" s="66"/>
      <c r="AB65" s="107">
        <v>4</v>
      </c>
      <c r="AC65" s="100" t="s">
        <v>399</v>
      </c>
      <c r="AD65" s="92" t="s">
        <v>209</v>
      </c>
      <c r="AE65" s="96"/>
      <c r="AF65" s="72"/>
    </row>
    <row r="66" spans="1:32" x14ac:dyDescent="0.2">
      <c r="A66" s="115">
        <v>63</v>
      </c>
      <c r="B66" s="92" t="s">
        <v>79</v>
      </c>
      <c r="C66" s="64">
        <v>197</v>
      </c>
      <c r="D66" s="65" t="s">
        <v>210</v>
      </c>
      <c r="E66" s="65" t="s">
        <v>91</v>
      </c>
      <c r="F66" s="66"/>
      <c r="G66" s="67">
        <f>330/100</f>
        <v>3.3</v>
      </c>
      <c r="H66" s="68">
        <v>4.0999999999999996</v>
      </c>
      <c r="I66" s="69">
        <f t="shared" si="1"/>
        <v>13.529999999999998</v>
      </c>
      <c r="J66" s="66"/>
      <c r="K66" s="67"/>
      <c r="L66" s="68"/>
      <c r="M66" s="69"/>
      <c r="N66" s="66"/>
      <c r="O66" s="67"/>
      <c r="P66" s="68"/>
      <c r="Q66" s="69"/>
      <c r="R66" s="66"/>
      <c r="S66" s="75"/>
      <c r="T66" s="74"/>
      <c r="U66" s="69"/>
      <c r="V66" s="66"/>
      <c r="W66" s="75"/>
      <c r="X66" s="74"/>
      <c r="Y66" s="76"/>
      <c r="Z66" s="69"/>
      <c r="AA66" s="66"/>
      <c r="AB66" s="103"/>
      <c r="AC66" s="104"/>
      <c r="AD66" s="92" t="s">
        <v>211</v>
      </c>
      <c r="AE66" s="96"/>
      <c r="AF66" s="72"/>
    </row>
    <row r="67" spans="1:32" x14ac:dyDescent="0.2">
      <c r="A67" s="115">
        <v>64</v>
      </c>
      <c r="B67" s="92" t="s">
        <v>79</v>
      </c>
      <c r="C67" s="64">
        <v>198</v>
      </c>
      <c r="D67" s="65" t="s">
        <v>212</v>
      </c>
      <c r="E67" s="65" t="s">
        <v>94</v>
      </c>
      <c r="F67" s="66"/>
      <c r="G67" s="67">
        <f>360/100</f>
        <v>3.6</v>
      </c>
      <c r="H67" s="68">
        <f>800/100</f>
        <v>8</v>
      </c>
      <c r="I67" s="69">
        <f t="shared" si="1"/>
        <v>28.8</v>
      </c>
      <c r="J67" s="66"/>
      <c r="K67" s="67"/>
      <c r="L67" s="68"/>
      <c r="M67" s="69"/>
      <c r="N67" s="66"/>
      <c r="O67" s="67"/>
      <c r="P67" s="68"/>
      <c r="Q67" s="69"/>
      <c r="R67" s="66"/>
      <c r="S67" s="75"/>
      <c r="T67" s="74"/>
      <c r="U67" s="69"/>
      <c r="V67" s="66"/>
      <c r="W67" s="75"/>
      <c r="X67" s="74"/>
      <c r="Y67" s="76"/>
      <c r="Z67" s="69"/>
      <c r="AA67" s="66"/>
      <c r="AB67" s="103"/>
      <c r="AC67" s="104"/>
      <c r="AD67" s="92" t="s">
        <v>213</v>
      </c>
      <c r="AE67" s="96"/>
      <c r="AF67" s="72"/>
    </row>
    <row r="68" spans="1:32" x14ac:dyDescent="0.2">
      <c r="A68" s="115">
        <v>65</v>
      </c>
      <c r="B68" s="92" t="s">
        <v>79</v>
      </c>
      <c r="C68" s="64">
        <v>201</v>
      </c>
      <c r="D68" s="65" t="s">
        <v>214</v>
      </c>
      <c r="E68" s="65" t="s">
        <v>91</v>
      </c>
      <c r="F68" s="66"/>
      <c r="G68" s="67">
        <f t="shared" ref="G68:G69" si="12">380/100</f>
        <v>3.8</v>
      </c>
      <c r="H68" s="68">
        <f>500/100</f>
        <v>5</v>
      </c>
      <c r="I68" s="69">
        <f t="shared" si="1"/>
        <v>19</v>
      </c>
      <c r="J68" s="66"/>
      <c r="K68" s="67"/>
      <c r="L68" s="68"/>
      <c r="M68" s="69"/>
      <c r="N68" s="66"/>
      <c r="O68" s="67"/>
      <c r="P68" s="68"/>
      <c r="Q68" s="69"/>
      <c r="R68" s="66"/>
      <c r="S68" s="75"/>
      <c r="T68" s="74"/>
      <c r="U68" s="69"/>
      <c r="V68" s="66"/>
      <c r="W68" s="75"/>
      <c r="X68" s="74"/>
      <c r="Y68" s="76"/>
      <c r="Z68" s="69"/>
      <c r="AA68" s="66"/>
      <c r="AB68" s="107">
        <v>2</v>
      </c>
      <c r="AC68" s="100" t="s">
        <v>399</v>
      </c>
      <c r="AD68" s="92" t="s">
        <v>215</v>
      </c>
      <c r="AE68" s="96"/>
      <c r="AF68" s="72"/>
    </row>
    <row r="69" spans="1:32" ht="15" thickBot="1" x14ac:dyDescent="0.25">
      <c r="A69" s="115">
        <v>66</v>
      </c>
      <c r="B69" s="92" t="s">
        <v>79</v>
      </c>
      <c r="C69" s="64">
        <v>226</v>
      </c>
      <c r="D69" s="65" t="s">
        <v>216</v>
      </c>
      <c r="E69" s="65" t="s">
        <v>84</v>
      </c>
      <c r="F69" s="66"/>
      <c r="G69" s="77">
        <f t="shared" si="12"/>
        <v>3.8</v>
      </c>
      <c r="H69" s="78">
        <f>660/100</f>
        <v>6.6</v>
      </c>
      <c r="I69" s="79">
        <f t="shared" si="1"/>
        <v>25.08</v>
      </c>
      <c r="J69" s="66"/>
      <c r="K69" s="77"/>
      <c r="L69" s="78"/>
      <c r="M69" s="79"/>
      <c r="N69" s="66"/>
      <c r="O69" s="77"/>
      <c r="P69" s="78"/>
      <c r="Q69" s="79"/>
      <c r="R69" s="66"/>
      <c r="S69" s="80"/>
      <c r="T69" s="81"/>
      <c r="U69" s="79"/>
      <c r="V69" s="66"/>
      <c r="W69" s="141"/>
      <c r="X69" s="142"/>
      <c r="Y69" s="143"/>
      <c r="Z69" s="144"/>
      <c r="AA69" s="66"/>
      <c r="AB69" s="103"/>
      <c r="AC69" s="104"/>
      <c r="AD69" s="92" t="s">
        <v>217</v>
      </c>
      <c r="AE69" s="97"/>
      <c r="AF69" s="82"/>
    </row>
    <row r="70" spans="1:32" x14ac:dyDescent="0.2">
      <c r="A70" s="115">
        <v>1</v>
      </c>
      <c r="B70" s="92" t="s">
        <v>218</v>
      </c>
      <c r="C70" s="64">
        <v>114</v>
      </c>
      <c r="D70" s="65" t="s">
        <v>219</v>
      </c>
      <c r="E70" s="65" t="s">
        <v>220</v>
      </c>
      <c r="F70" s="66"/>
      <c r="G70" s="116">
        <f>860/100</f>
        <v>8.6</v>
      </c>
      <c r="H70" s="117">
        <f>500/100</f>
        <v>5</v>
      </c>
      <c r="I70" s="118">
        <f t="shared" si="1"/>
        <v>43</v>
      </c>
      <c r="J70" s="119"/>
      <c r="K70" s="116"/>
      <c r="L70" s="117"/>
      <c r="M70" s="118"/>
      <c r="N70" s="119"/>
      <c r="O70" s="116"/>
      <c r="P70" s="117"/>
      <c r="Q70" s="118"/>
      <c r="R70" s="120"/>
      <c r="S70" s="121"/>
      <c r="T70" s="117"/>
      <c r="U70" s="118"/>
      <c r="V70" s="66"/>
      <c r="W70" s="145"/>
      <c r="X70" s="74"/>
      <c r="Y70" s="74"/>
      <c r="Z70" s="145"/>
      <c r="AA70" s="66"/>
      <c r="AB70" s="109"/>
      <c r="AC70" s="110"/>
      <c r="AD70" s="92" t="s">
        <v>221</v>
      </c>
      <c r="AE70" s="91"/>
      <c r="AF70" s="91"/>
    </row>
    <row r="71" spans="1:32" x14ac:dyDescent="0.2">
      <c r="A71" s="115">
        <v>2</v>
      </c>
      <c r="B71" s="92" t="s">
        <v>218</v>
      </c>
      <c r="C71" s="64">
        <v>171</v>
      </c>
      <c r="D71" s="65" t="s">
        <v>222</v>
      </c>
      <c r="E71" s="65" t="s">
        <v>223</v>
      </c>
      <c r="F71" s="66"/>
      <c r="G71" s="116">
        <f>370/100</f>
        <v>3.7</v>
      </c>
      <c r="H71" s="117">
        <f>580/100</f>
        <v>5.8</v>
      </c>
      <c r="I71" s="118">
        <f t="shared" si="1"/>
        <v>21.46</v>
      </c>
      <c r="J71" s="119"/>
      <c r="K71" s="116"/>
      <c r="L71" s="117"/>
      <c r="M71" s="118"/>
      <c r="N71" s="119"/>
      <c r="O71" s="116"/>
      <c r="P71" s="117"/>
      <c r="Q71" s="118"/>
      <c r="R71" s="120"/>
      <c r="S71" s="122"/>
      <c r="T71" s="123"/>
      <c r="U71" s="118"/>
      <c r="V71" s="66"/>
      <c r="W71" s="145"/>
      <c r="X71" s="74"/>
      <c r="Y71" s="74"/>
      <c r="Z71" s="145"/>
      <c r="AA71" s="66"/>
      <c r="AB71" s="109"/>
      <c r="AC71" s="111"/>
      <c r="AD71" s="92" t="s">
        <v>224</v>
      </c>
      <c r="AE71" s="91"/>
      <c r="AF71" s="91"/>
    </row>
    <row r="72" spans="1:32" x14ac:dyDescent="0.2">
      <c r="A72" s="115">
        <v>3</v>
      </c>
      <c r="B72" s="92" t="s">
        <v>218</v>
      </c>
      <c r="C72" s="64">
        <v>228</v>
      </c>
      <c r="D72" s="65" t="s">
        <v>225</v>
      </c>
      <c r="E72" s="65" t="s">
        <v>223</v>
      </c>
      <c r="F72" s="66"/>
      <c r="G72" s="116">
        <f>480/100</f>
        <v>4.8</v>
      </c>
      <c r="H72" s="117">
        <f>730/100</f>
        <v>7.3</v>
      </c>
      <c r="I72" s="118">
        <f t="shared" si="1"/>
        <v>35.04</v>
      </c>
      <c r="J72" s="119"/>
      <c r="K72" s="116"/>
      <c r="L72" s="117"/>
      <c r="M72" s="118"/>
      <c r="N72" s="119"/>
      <c r="O72" s="116"/>
      <c r="P72" s="117"/>
      <c r="Q72" s="118"/>
      <c r="R72" s="120"/>
      <c r="S72" s="121"/>
      <c r="T72" s="117"/>
      <c r="U72" s="118"/>
      <c r="V72" s="66"/>
      <c r="W72" s="145"/>
      <c r="X72" s="74"/>
      <c r="Y72" s="74"/>
      <c r="Z72" s="145"/>
      <c r="AA72" s="66"/>
      <c r="AB72" s="110">
        <v>2</v>
      </c>
      <c r="AC72" s="100" t="s">
        <v>399</v>
      </c>
      <c r="AD72" s="92" t="s">
        <v>226</v>
      </c>
      <c r="AE72" s="91"/>
      <c r="AF72" s="91"/>
    </row>
    <row r="73" spans="1:32" x14ac:dyDescent="0.2">
      <c r="A73" s="115">
        <v>1</v>
      </c>
      <c r="B73" s="92" t="s">
        <v>260</v>
      </c>
      <c r="C73" s="64">
        <v>61</v>
      </c>
      <c r="D73" s="65" t="s">
        <v>261</v>
      </c>
      <c r="E73" s="65" t="s">
        <v>262</v>
      </c>
      <c r="F73" s="66"/>
      <c r="G73" s="116">
        <f>780/100</f>
        <v>7.8</v>
      </c>
      <c r="H73" s="117">
        <f>585/100</f>
        <v>5.85</v>
      </c>
      <c r="I73" s="118">
        <f t="shared" si="1"/>
        <v>45.629999999999995</v>
      </c>
      <c r="J73" s="119"/>
      <c r="K73" s="116"/>
      <c r="L73" s="117"/>
      <c r="M73" s="118"/>
      <c r="N73" s="119"/>
      <c r="O73" s="116"/>
      <c r="P73" s="117"/>
      <c r="Q73" s="118"/>
      <c r="R73" s="120"/>
      <c r="S73" s="121"/>
      <c r="T73" s="117"/>
      <c r="U73" s="118"/>
      <c r="V73" s="66"/>
      <c r="W73" s="145"/>
      <c r="X73" s="74"/>
      <c r="Y73" s="74"/>
      <c r="Z73" s="145"/>
      <c r="AA73" s="66"/>
      <c r="AB73" s="109"/>
      <c r="AC73" s="110"/>
      <c r="AD73" s="92" t="s">
        <v>332</v>
      </c>
      <c r="AE73" s="91"/>
      <c r="AF73" s="91"/>
    </row>
    <row r="74" spans="1:32" x14ac:dyDescent="0.2">
      <c r="A74" s="115">
        <v>2</v>
      </c>
      <c r="B74" s="92" t="s">
        <v>260</v>
      </c>
      <c r="C74" s="64">
        <v>62</v>
      </c>
      <c r="D74" s="65" t="s">
        <v>263</v>
      </c>
      <c r="E74" s="65" t="s">
        <v>262</v>
      </c>
      <c r="F74" s="66"/>
      <c r="G74" s="116">
        <f>400/100</f>
        <v>4</v>
      </c>
      <c r="H74" s="117">
        <f t="shared" ref="H74:H75" si="13">600/100</f>
        <v>6</v>
      </c>
      <c r="I74" s="118">
        <f t="shared" si="1"/>
        <v>24</v>
      </c>
      <c r="J74" s="119"/>
      <c r="K74" s="116"/>
      <c r="L74" s="117"/>
      <c r="M74" s="118"/>
      <c r="N74" s="119"/>
      <c r="O74" s="116"/>
      <c r="P74" s="117"/>
      <c r="Q74" s="118"/>
      <c r="R74" s="120"/>
      <c r="S74" s="121"/>
      <c r="T74" s="117"/>
      <c r="U74" s="118"/>
      <c r="V74" s="66"/>
      <c r="W74" s="145"/>
      <c r="X74" s="74"/>
      <c r="Y74" s="74"/>
      <c r="Z74" s="145"/>
      <c r="AA74" s="66"/>
      <c r="AB74" s="110">
        <v>2</v>
      </c>
      <c r="AC74" s="100" t="s">
        <v>399</v>
      </c>
      <c r="AD74" s="92" t="s">
        <v>333</v>
      </c>
      <c r="AE74" s="91"/>
      <c r="AF74" s="91"/>
    </row>
    <row r="75" spans="1:32" x14ac:dyDescent="0.2">
      <c r="A75" s="115">
        <v>3</v>
      </c>
      <c r="B75" s="92" t="s">
        <v>260</v>
      </c>
      <c r="C75" s="64">
        <v>74</v>
      </c>
      <c r="D75" s="65" t="s">
        <v>264</v>
      </c>
      <c r="E75" s="65" t="s">
        <v>265</v>
      </c>
      <c r="F75" s="66"/>
      <c r="G75" s="116">
        <f>430/100</f>
        <v>4.3</v>
      </c>
      <c r="H75" s="117">
        <f t="shared" si="13"/>
        <v>6</v>
      </c>
      <c r="I75" s="118">
        <f t="shared" si="1"/>
        <v>25.799999999999997</v>
      </c>
      <c r="J75" s="119"/>
      <c r="K75" s="116"/>
      <c r="L75" s="117"/>
      <c r="M75" s="118"/>
      <c r="N75" s="119"/>
      <c r="O75" s="116"/>
      <c r="P75" s="117"/>
      <c r="Q75" s="118"/>
      <c r="R75" s="120"/>
      <c r="S75" s="121"/>
      <c r="T75" s="117"/>
      <c r="U75" s="118"/>
      <c r="V75" s="66"/>
      <c r="W75" s="145"/>
      <c r="X75" s="74"/>
      <c r="Y75" s="74"/>
      <c r="Z75" s="145"/>
      <c r="AA75" s="66"/>
      <c r="AB75" s="110">
        <v>2</v>
      </c>
      <c r="AC75" s="167" t="s">
        <v>403</v>
      </c>
      <c r="AD75" s="92" t="s">
        <v>334</v>
      </c>
      <c r="AE75" s="91"/>
      <c r="AF75" s="91"/>
    </row>
    <row r="76" spans="1:32" x14ac:dyDescent="0.2">
      <c r="A76" s="115">
        <v>4</v>
      </c>
      <c r="B76" s="92" t="s">
        <v>260</v>
      </c>
      <c r="C76" s="64">
        <v>75</v>
      </c>
      <c r="D76" s="65" t="s">
        <v>266</v>
      </c>
      <c r="E76" s="65" t="s">
        <v>265</v>
      </c>
      <c r="F76" s="66"/>
      <c r="G76" s="116">
        <f t="shared" ref="G76:G77" si="14">400/100</f>
        <v>4</v>
      </c>
      <c r="H76" s="117">
        <f>470/100</f>
        <v>4.7</v>
      </c>
      <c r="I76" s="118">
        <f t="shared" ref="I76:I139" si="15">G76*H76</f>
        <v>18.8</v>
      </c>
      <c r="J76" s="119"/>
      <c r="K76" s="116"/>
      <c r="L76" s="117"/>
      <c r="M76" s="118"/>
      <c r="N76" s="119"/>
      <c r="O76" s="116"/>
      <c r="P76" s="117"/>
      <c r="Q76" s="118"/>
      <c r="R76" s="120"/>
      <c r="S76" s="121"/>
      <c r="T76" s="117"/>
      <c r="U76" s="118"/>
      <c r="V76" s="66"/>
      <c r="W76" s="145"/>
      <c r="X76" s="74"/>
      <c r="Y76" s="74"/>
      <c r="Z76" s="145"/>
      <c r="AA76" s="66"/>
      <c r="AB76" s="112">
        <v>2</v>
      </c>
      <c r="AC76" s="112" t="s">
        <v>399</v>
      </c>
      <c r="AD76" s="92" t="s">
        <v>335</v>
      </c>
      <c r="AE76" s="91"/>
      <c r="AF76" s="91"/>
    </row>
    <row r="77" spans="1:32" x14ac:dyDescent="0.2">
      <c r="A77" s="115">
        <v>5</v>
      </c>
      <c r="B77" s="92" t="s">
        <v>260</v>
      </c>
      <c r="C77" s="64">
        <v>76</v>
      </c>
      <c r="D77" s="65" t="s">
        <v>267</v>
      </c>
      <c r="E77" s="65" t="s">
        <v>262</v>
      </c>
      <c r="F77" s="66"/>
      <c r="G77" s="116">
        <f t="shared" si="14"/>
        <v>4</v>
      </c>
      <c r="H77" s="117">
        <f t="shared" ref="H77:H91" si="16">500/100</f>
        <v>5</v>
      </c>
      <c r="I77" s="118">
        <f t="shared" si="15"/>
        <v>20</v>
      </c>
      <c r="J77" s="119"/>
      <c r="K77" s="116"/>
      <c r="L77" s="117"/>
      <c r="M77" s="118"/>
      <c r="N77" s="119"/>
      <c r="O77" s="116"/>
      <c r="P77" s="117"/>
      <c r="Q77" s="118"/>
      <c r="R77" s="120"/>
      <c r="S77" s="121"/>
      <c r="T77" s="117"/>
      <c r="U77" s="118"/>
      <c r="V77" s="66"/>
      <c r="W77" s="145"/>
      <c r="X77" s="74"/>
      <c r="Y77" s="74"/>
      <c r="Z77" s="145"/>
      <c r="AA77" s="66"/>
      <c r="AB77" s="112">
        <v>2</v>
      </c>
      <c r="AC77" s="112" t="s">
        <v>399</v>
      </c>
      <c r="AD77" s="92" t="s">
        <v>336</v>
      </c>
      <c r="AE77" s="90"/>
      <c r="AF77" s="90"/>
    </row>
    <row r="78" spans="1:32" x14ac:dyDescent="0.2">
      <c r="A78" s="115">
        <v>6</v>
      </c>
      <c r="B78" s="92" t="s">
        <v>260</v>
      </c>
      <c r="C78" s="64">
        <v>79</v>
      </c>
      <c r="D78" s="65" t="s">
        <v>268</v>
      </c>
      <c r="E78" s="65" t="s">
        <v>262</v>
      </c>
      <c r="G78" s="116">
        <f>375/100</f>
        <v>3.75</v>
      </c>
      <c r="H78" s="117">
        <f t="shared" si="16"/>
        <v>5</v>
      </c>
      <c r="I78" s="118">
        <f t="shared" si="15"/>
        <v>18.75</v>
      </c>
      <c r="J78" s="119"/>
      <c r="K78" s="116"/>
      <c r="L78" s="117"/>
      <c r="M78" s="118"/>
      <c r="N78" s="119"/>
      <c r="O78" s="116"/>
      <c r="P78" s="117"/>
      <c r="Q78" s="118"/>
      <c r="R78" s="120"/>
      <c r="S78" s="121"/>
      <c r="T78" s="117"/>
      <c r="U78" s="118"/>
      <c r="W78" s="65"/>
      <c r="X78" s="65"/>
      <c r="Y78" s="65"/>
      <c r="Z78" s="65"/>
      <c r="AB78" s="109"/>
      <c r="AC78" s="110"/>
      <c r="AD78" s="92" t="s">
        <v>337</v>
      </c>
    </row>
    <row r="79" spans="1:32" x14ac:dyDescent="0.2">
      <c r="A79" s="115">
        <v>7</v>
      </c>
      <c r="B79" s="92" t="s">
        <v>260</v>
      </c>
      <c r="C79" s="64">
        <v>91</v>
      </c>
      <c r="D79" s="65" t="s">
        <v>269</v>
      </c>
      <c r="E79" s="65" t="s">
        <v>265</v>
      </c>
      <c r="F79" s="66"/>
      <c r="G79" s="116">
        <f>380/100</f>
        <v>3.8</v>
      </c>
      <c r="H79" s="117">
        <f t="shared" si="16"/>
        <v>5</v>
      </c>
      <c r="I79" s="118">
        <f t="shared" si="15"/>
        <v>19</v>
      </c>
      <c r="J79" s="119"/>
      <c r="K79" s="116"/>
      <c r="L79" s="117"/>
      <c r="M79" s="118"/>
      <c r="N79" s="119"/>
      <c r="O79" s="116"/>
      <c r="P79" s="117"/>
      <c r="Q79" s="118"/>
      <c r="R79" s="120"/>
      <c r="S79" s="121"/>
      <c r="T79" s="117"/>
      <c r="U79" s="118"/>
      <c r="V79" s="66"/>
      <c r="W79" s="145"/>
      <c r="X79" s="74"/>
      <c r="Y79" s="74"/>
      <c r="Z79" s="145"/>
      <c r="AA79" s="66"/>
      <c r="AB79" s="112">
        <v>2</v>
      </c>
      <c r="AC79" s="110" t="s">
        <v>399</v>
      </c>
      <c r="AD79" s="92" t="s">
        <v>338</v>
      </c>
      <c r="AE79" s="91"/>
      <c r="AF79" s="91"/>
    </row>
    <row r="80" spans="1:32" x14ac:dyDescent="0.2">
      <c r="A80" s="115">
        <v>8</v>
      </c>
      <c r="B80" s="92" t="s">
        <v>260</v>
      </c>
      <c r="C80" s="64">
        <v>99</v>
      </c>
      <c r="D80" s="65" t="s">
        <v>270</v>
      </c>
      <c r="E80" s="65" t="s">
        <v>271</v>
      </c>
      <c r="F80" s="66"/>
      <c r="G80" s="116">
        <f>387/100</f>
        <v>3.87</v>
      </c>
      <c r="H80" s="117">
        <f t="shared" si="16"/>
        <v>5</v>
      </c>
      <c r="I80" s="118">
        <f t="shared" si="15"/>
        <v>19.350000000000001</v>
      </c>
      <c r="J80" s="119"/>
      <c r="K80" s="116"/>
      <c r="L80" s="117"/>
      <c r="M80" s="118"/>
      <c r="N80" s="119"/>
      <c r="O80" s="116"/>
      <c r="P80" s="117"/>
      <c r="Q80" s="118"/>
      <c r="R80" s="120"/>
      <c r="S80" s="121"/>
      <c r="T80" s="117"/>
      <c r="U80" s="118"/>
      <c r="V80" s="66"/>
      <c r="W80" s="145"/>
      <c r="X80" s="74"/>
      <c r="Y80" s="74"/>
      <c r="Z80" s="145"/>
      <c r="AA80" s="66"/>
      <c r="AB80" s="109"/>
      <c r="AC80" s="110"/>
      <c r="AD80" s="92" t="s">
        <v>339</v>
      </c>
      <c r="AE80" s="91"/>
      <c r="AF80" s="91"/>
    </row>
    <row r="81" spans="1:32" x14ac:dyDescent="0.2">
      <c r="A81" s="115">
        <v>9</v>
      </c>
      <c r="B81" s="92" t="s">
        <v>260</v>
      </c>
      <c r="C81" s="64">
        <v>100</v>
      </c>
      <c r="D81" s="65" t="s">
        <v>271</v>
      </c>
      <c r="E81" s="65" t="s">
        <v>271</v>
      </c>
      <c r="F81" s="66"/>
      <c r="G81" s="116">
        <f>400/100</f>
        <v>4</v>
      </c>
      <c r="H81" s="117">
        <f t="shared" si="16"/>
        <v>5</v>
      </c>
      <c r="I81" s="118">
        <f t="shared" si="15"/>
        <v>20</v>
      </c>
      <c r="J81" s="119"/>
      <c r="K81" s="116"/>
      <c r="L81" s="117"/>
      <c r="M81" s="118"/>
      <c r="N81" s="119"/>
      <c r="O81" s="124">
        <v>4.5</v>
      </c>
      <c r="P81" s="123">
        <v>5</v>
      </c>
      <c r="Q81" s="118">
        <f>O81*P81</f>
        <v>22.5</v>
      </c>
      <c r="R81" s="120"/>
      <c r="S81" s="121"/>
      <c r="T81" s="117"/>
      <c r="U81" s="118"/>
      <c r="V81" s="66"/>
      <c r="W81" s="145"/>
      <c r="X81" s="74"/>
      <c r="Y81" s="74"/>
      <c r="Z81" s="145"/>
      <c r="AA81" s="66"/>
      <c r="AB81" s="112">
        <v>4</v>
      </c>
      <c r="AC81" s="100" t="s">
        <v>399</v>
      </c>
      <c r="AD81" s="92" t="s">
        <v>340</v>
      </c>
      <c r="AE81" s="91"/>
      <c r="AF81" s="91"/>
    </row>
    <row r="82" spans="1:32" x14ac:dyDescent="0.2">
      <c r="A82" s="115">
        <v>10</v>
      </c>
      <c r="B82" s="92" t="s">
        <v>260</v>
      </c>
      <c r="C82" s="64">
        <v>101</v>
      </c>
      <c r="D82" s="65" t="s">
        <v>272</v>
      </c>
      <c r="E82" s="65" t="s">
        <v>272</v>
      </c>
      <c r="F82" s="66"/>
      <c r="G82" s="116">
        <f>760/100</f>
        <v>7.6</v>
      </c>
      <c r="H82" s="117">
        <f t="shared" si="16"/>
        <v>5</v>
      </c>
      <c r="I82" s="118">
        <f t="shared" si="15"/>
        <v>38</v>
      </c>
      <c r="J82" s="119"/>
      <c r="K82" s="116"/>
      <c r="L82" s="117"/>
      <c r="M82" s="118"/>
      <c r="N82" s="119"/>
      <c r="O82" s="116"/>
      <c r="P82" s="117"/>
      <c r="Q82" s="118"/>
      <c r="R82" s="120"/>
      <c r="S82" s="121"/>
      <c r="T82" s="117"/>
      <c r="U82" s="118"/>
      <c r="V82" s="66"/>
      <c r="W82" s="145"/>
      <c r="X82" s="74"/>
      <c r="Y82" s="74"/>
      <c r="Z82" s="145"/>
      <c r="AA82" s="66"/>
      <c r="AB82" s="110">
        <v>4</v>
      </c>
      <c r="AC82" s="100" t="s">
        <v>399</v>
      </c>
      <c r="AD82" s="92" t="s">
        <v>341</v>
      </c>
      <c r="AE82" s="91"/>
      <c r="AF82" s="91"/>
    </row>
    <row r="83" spans="1:32" x14ac:dyDescent="0.2">
      <c r="A83" s="115">
        <v>11</v>
      </c>
      <c r="B83" s="92" t="s">
        <v>260</v>
      </c>
      <c r="C83" s="64">
        <v>103</v>
      </c>
      <c r="D83" s="65" t="s">
        <v>273</v>
      </c>
      <c r="E83" s="65" t="s">
        <v>265</v>
      </c>
      <c r="F83" s="66"/>
      <c r="G83" s="116">
        <f>360/100</f>
        <v>3.6</v>
      </c>
      <c r="H83" s="117">
        <f t="shared" si="16"/>
        <v>5</v>
      </c>
      <c r="I83" s="118">
        <f t="shared" si="15"/>
        <v>18</v>
      </c>
      <c r="J83" s="119"/>
      <c r="K83" s="116"/>
      <c r="L83" s="117"/>
      <c r="M83" s="118"/>
      <c r="N83" s="119"/>
      <c r="O83" s="116"/>
      <c r="P83" s="117"/>
      <c r="Q83" s="118"/>
      <c r="R83" s="120"/>
      <c r="S83" s="121"/>
      <c r="T83" s="117"/>
      <c r="U83" s="118"/>
      <c r="V83" s="66"/>
      <c r="W83" s="145"/>
      <c r="X83" s="74"/>
      <c r="Y83" s="74"/>
      <c r="Z83" s="145"/>
      <c r="AA83" s="66"/>
      <c r="AB83" s="112">
        <v>2</v>
      </c>
      <c r="AC83" s="110" t="s">
        <v>399</v>
      </c>
      <c r="AD83" s="92" t="s">
        <v>342</v>
      </c>
      <c r="AE83" s="90"/>
      <c r="AF83" s="90"/>
    </row>
    <row r="84" spans="1:32" x14ac:dyDescent="0.2">
      <c r="A84" s="115">
        <v>12</v>
      </c>
      <c r="B84" s="92" t="s">
        <v>260</v>
      </c>
      <c r="C84" s="64">
        <v>104</v>
      </c>
      <c r="D84" s="65" t="s">
        <v>274</v>
      </c>
      <c r="E84" s="65" t="s">
        <v>274</v>
      </c>
      <c r="G84" s="116">
        <f>760/100</f>
        <v>7.6</v>
      </c>
      <c r="H84" s="117">
        <f t="shared" si="16"/>
        <v>5</v>
      </c>
      <c r="I84" s="118">
        <f t="shared" si="15"/>
        <v>38</v>
      </c>
      <c r="J84" s="119"/>
      <c r="K84" s="116"/>
      <c r="L84" s="117"/>
      <c r="M84" s="118"/>
      <c r="N84" s="119"/>
      <c r="O84" s="116"/>
      <c r="P84" s="117"/>
      <c r="Q84" s="118"/>
      <c r="R84" s="120"/>
      <c r="S84" s="121"/>
      <c r="T84" s="117"/>
      <c r="U84" s="118"/>
      <c r="W84" s="65"/>
      <c r="X84" s="65"/>
      <c r="Y84" s="65"/>
      <c r="Z84" s="65"/>
      <c r="AB84" s="112">
        <v>2</v>
      </c>
      <c r="AC84" s="100" t="s">
        <v>399</v>
      </c>
      <c r="AD84" s="92" t="s">
        <v>343</v>
      </c>
    </row>
    <row r="85" spans="1:32" x14ac:dyDescent="0.2">
      <c r="A85" s="115">
        <v>13</v>
      </c>
      <c r="B85" s="92" t="s">
        <v>260</v>
      </c>
      <c r="C85" s="64">
        <v>107</v>
      </c>
      <c r="D85" s="65" t="s">
        <v>275</v>
      </c>
      <c r="E85" s="65" t="s">
        <v>276</v>
      </c>
      <c r="F85" s="66"/>
      <c r="G85" s="116">
        <f>400/100</f>
        <v>4</v>
      </c>
      <c r="H85" s="117">
        <f t="shared" si="16"/>
        <v>5</v>
      </c>
      <c r="I85" s="118">
        <f t="shared" si="15"/>
        <v>20</v>
      </c>
      <c r="J85" s="119"/>
      <c r="K85" s="116"/>
      <c r="L85" s="117"/>
      <c r="M85" s="118"/>
      <c r="N85" s="119"/>
      <c r="O85" s="116"/>
      <c r="P85" s="117"/>
      <c r="Q85" s="118"/>
      <c r="R85" s="120"/>
      <c r="S85" s="121"/>
      <c r="T85" s="117"/>
      <c r="U85" s="118"/>
      <c r="V85" s="66"/>
      <c r="W85" s="145"/>
      <c r="X85" s="74"/>
      <c r="Y85" s="74"/>
      <c r="Z85" s="145"/>
      <c r="AA85" s="66"/>
      <c r="AB85" s="112"/>
      <c r="AC85" s="110"/>
      <c r="AD85" s="92" t="s">
        <v>344</v>
      </c>
      <c r="AE85" s="91"/>
      <c r="AF85" s="91"/>
    </row>
    <row r="86" spans="1:32" x14ac:dyDescent="0.2">
      <c r="A86" s="115">
        <v>14</v>
      </c>
      <c r="B86" s="92" t="s">
        <v>260</v>
      </c>
      <c r="C86" s="64">
        <v>108</v>
      </c>
      <c r="D86" s="65" t="s">
        <v>277</v>
      </c>
      <c r="E86" s="65" t="s">
        <v>276</v>
      </c>
      <c r="F86" s="66"/>
      <c r="G86" s="116">
        <f>690/100</f>
        <v>6.9</v>
      </c>
      <c r="H86" s="117">
        <f t="shared" si="16"/>
        <v>5</v>
      </c>
      <c r="I86" s="118">
        <f t="shared" si="15"/>
        <v>34.5</v>
      </c>
      <c r="J86" s="119"/>
      <c r="K86" s="116"/>
      <c r="L86" s="117"/>
      <c r="M86" s="118"/>
      <c r="N86" s="119"/>
      <c r="O86" s="116"/>
      <c r="P86" s="117"/>
      <c r="Q86" s="118"/>
      <c r="R86" s="120"/>
      <c r="S86" s="121"/>
      <c r="T86" s="117"/>
      <c r="U86" s="118"/>
      <c r="V86" s="66"/>
      <c r="W86" s="145"/>
      <c r="X86" s="74"/>
      <c r="Y86" s="74"/>
      <c r="Z86" s="145"/>
      <c r="AA86" s="66"/>
      <c r="AB86" s="112">
        <v>2</v>
      </c>
      <c r="AC86" s="110" t="s">
        <v>399</v>
      </c>
      <c r="AD86" s="92" t="s">
        <v>345</v>
      </c>
      <c r="AE86" s="91"/>
      <c r="AF86" s="91"/>
    </row>
    <row r="87" spans="1:32" x14ac:dyDescent="0.2">
      <c r="A87" s="115">
        <v>15</v>
      </c>
      <c r="B87" s="92" t="s">
        <v>260</v>
      </c>
      <c r="C87" s="64">
        <v>111</v>
      </c>
      <c r="D87" s="65" t="s">
        <v>278</v>
      </c>
      <c r="E87" s="65" t="s">
        <v>274</v>
      </c>
      <c r="F87" s="66"/>
      <c r="G87" s="116">
        <f>370/100</f>
        <v>3.7</v>
      </c>
      <c r="H87" s="117">
        <f t="shared" si="16"/>
        <v>5</v>
      </c>
      <c r="I87" s="118">
        <f t="shared" si="15"/>
        <v>18.5</v>
      </c>
      <c r="J87" s="119"/>
      <c r="K87" s="116"/>
      <c r="L87" s="117"/>
      <c r="M87" s="118"/>
      <c r="N87" s="119"/>
      <c r="O87" s="116"/>
      <c r="P87" s="117"/>
      <c r="Q87" s="118"/>
      <c r="R87" s="120"/>
      <c r="S87" s="121"/>
      <c r="T87" s="117"/>
      <c r="U87" s="118"/>
      <c r="V87" s="66"/>
      <c r="W87" s="145"/>
      <c r="X87" s="74"/>
      <c r="Y87" s="74"/>
      <c r="Z87" s="145"/>
      <c r="AA87" s="66"/>
      <c r="AB87" s="112">
        <v>2</v>
      </c>
      <c r="AC87" s="110" t="s">
        <v>399</v>
      </c>
      <c r="AD87" s="92" t="s">
        <v>346</v>
      </c>
      <c r="AE87" s="91"/>
      <c r="AF87" s="91"/>
    </row>
    <row r="88" spans="1:32" x14ac:dyDescent="0.2">
      <c r="A88" s="115">
        <v>16</v>
      </c>
      <c r="B88" s="92" t="s">
        <v>260</v>
      </c>
      <c r="C88" s="64">
        <v>112</v>
      </c>
      <c r="D88" s="65" t="s">
        <v>279</v>
      </c>
      <c r="E88" s="65" t="s">
        <v>276</v>
      </c>
      <c r="F88" s="66"/>
      <c r="G88" s="116">
        <f>380/100</f>
        <v>3.8</v>
      </c>
      <c r="H88" s="117">
        <f t="shared" si="16"/>
        <v>5</v>
      </c>
      <c r="I88" s="118">
        <f t="shared" si="15"/>
        <v>19</v>
      </c>
      <c r="J88" s="119"/>
      <c r="K88" s="116"/>
      <c r="L88" s="117"/>
      <c r="M88" s="118"/>
      <c r="N88" s="119"/>
      <c r="O88" s="116"/>
      <c r="P88" s="117"/>
      <c r="Q88" s="118"/>
      <c r="R88" s="120"/>
      <c r="S88" s="121"/>
      <c r="T88" s="117"/>
      <c r="U88" s="118"/>
      <c r="V88" s="66"/>
      <c r="W88" s="145"/>
      <c r="X88" s="74"/>
      <c r="Y88" s="74"/>
      <c r="Z88" s="145"/>
      <c r="AA88" s="66"/>
      <c r="AB88" s="109"/>
      <c r="AC88" s="110"/>
      <c r="AD88" s="92" t="s">
        <v>347</v>
      </c>
      <c r="AE88" s="91"/>
      <c r="AF88" s="91"/>
    </row>
    <row r="89" spans="1:32" x14ac:dyDescent="0.2">
      <c r="A89" s="115">
        <v>17</v>
      </c>
      <c r="B89" s="92" t="s">
        <v>260</v>
      </c>
      <c r="C89" s="64">
        <v>113</v>
      </c>
      <c r="D89" s="65" t="s">
        <v>280</v>
      </c>
      <c r="E89" s="65" t="s">
        <v>272</v>
      </c>
      <c r="F89" s="66"/>
      <c r="G89" s="116">
        <f>560/100</f>
        <v>5.6</v>
      </c>
      <c r="H89" s="117">
        <f t="shared" si="16"/>
        <v>5</v>
      </c>
      <c r="I89" s="118">
        <f t="shared" si="15"/>
        <v>28</v>
      </c>
      <c r="J89" s="119"/>
      <c r="K89" s="116"/>
      <c r="L89" s="117"/>
      <c r="M89" s="118"/>
      <c r="N89" s="119"/>
      <c r="O89" s="116"/>
      <c r="P89" s="117"/>
      <c r="Q89" s="118"/>
      <c r="R89" s="120"/>
      <c r="S89" s="121"/>
      <c r="T89" s="117"/>
      <c r="U89" s="118"/>
      <c r="V89" s="66"/>
      <c r="W89" s="145"/>
      <c r="X89" s="74"/>
      <c r="Y89" s="74"/>
      <c r="Z89" s="145"/>
      <c r="AA89" s="66"/>
      <c r="AB89" s="110">
        <v>2</v>
      </c>
      <c r="AC89" s="100" t="s">
        <v>399</v>
      </c>
      <c r="AD89" s="92" t="s">
        <v>348</v>
      </c>
      <c r="AE89" s="90"/>
      <c r="AF89" s="90"/>
    </row>
    <row r="90" spans="1:32" x14ac:dyDescent="0.2">
      <c r="A90" s="115">
        <v>18</v>
      </c>
      <c r="B90" s="92" t="s">
        <v>260</v>
      </c>
      <c r="C90" s="64">
        <v>137</v>
      </c>
      <c r="D90" s="65" t="s">
        <v>281</v>
      </c>
      <c r="E90" s="65" t="s">
        <v>282</v>
      </c>
      <c r="G90" s="116">
        <f>770/100</f>
        <v>7.7</v>
      </c>
      <c r="H90" s="117">
        <f t="shared" si="16"/>
        <v>5</v>
      </c>
      <c r="I90" s="118">
        <f t="shared" si="15"/>
        <v>38.5</v>
      </c>
      <c r="J90" s="119"/>
      <c r="K90" s="116"/>
      <c r="L90" s="117"/>
      <c r="M90" s="118"/>
      <c r="N90" s="119"/>
      <c r="O90" s="116"/>
      <c r="P90" s="117"/>
      <c r="Q90" s="118"/>
      <c r="R90" s="120"/>
      <c r="S90" s="121">
        <v>7.7</v>
      </c>
      <c r="T90" s="117">
        <v>0.9</v>
      </c>
      <c r="U90" s="118">
        <f>SUM(S90*T90)</f>
        <v>6.9300000000000006</v>
      </c>
      <c r="W90" s="65"/>
      <c r="X90" s="65"/>
      <c r="Y90" s="65"/>
      <c r="Z90" s="65"/>
      <c r="AB90" s="110">
        <v>2</v>
      </c>
      <c r="AC90" s="100" t="s">
        <v>399</v>
      </c>
      <c r="AD90" s="92" t="s">
        <v>349</v>
      </c>
    </row>
    <row r="91" spans="1:32" x14ac:dyDescent="0.2">
      <c r="A91" s="115">
        <v>19</v>
      </c>
      <c r="B91" s="92" t="s">
        <v>260</v>
      </c>
      <c r="C91" s="64">
        <v>138</v>
      </c>
      <c r="D91" s="65" t="s">
        <v>283</v>
      </c>
      <c r="E91" s="65" t="s">
        <v>282</v>
      </c>
      <c r="F91" s="66"/>
      <c r="G91" s="116">
        <f>360/100</f>
        <v>3.6</v>
      </c>
      <c r="H91" s="117">
        <f t="shared" si="16"/>
        <v>5</v>
      </c>
      <c r="I91" s="118">
        <f t="shared" si="15"/>
        <v>18</v>
      </c>
      <c r="J91" s="119"/>
      <c r="K91" s="116"/>
      <c r="L91" s="117"/>
      <c r="M91" s="118"/>
      <c r="N91" s="119"/>
      <c r="O91" s="116"/>
      <c r="P91" s="117"/>
      <c r="Q91" s="118"/>
      <c r="R91" s="120"/>
      <c r="S91" s="121"/>
      <c r="T91" s="117"/>
      <c r="U91" s="118"/>
      <c r="V91" s="66"/>
      <c r="W91" s="145"/>
      <c r="X91" s="74"/>
      <c r="Y91" s="74"/>
      <c r="Z91" s="145"/>
      <c r="AA91" s="66"/>
      <c r="AB91" s="109"/>
      <c r="AC91" s="110"/>
      <c r="AD91" s="92" t="s">
        <v>350</v>
      </c>
      <c r="AE91" s="91"/>
      <c r="AF91" s="91"/>
    </row>
    <row r="92" spans="1:32" x14ac:dyDescent="0.2">
      <c r="A92" s="115">
        <v>20</v>
      </c>
      <c r="B92" s="92" t="s">
        <v>260</v>
      </c>
      <c r="C92" s="64">
        <v>140</v>
      </c>
      <c r="D92" s="65" t="s">
        <v>284</v>
      </c>
      <c r="E92" s="65" t="s">
        <v>276</v>
      </c>
      <c r="F92" s="66"/>
      <c r="G92" s="116">
        <f>850/100</f>
        <v>8.5</v>
      </c>
      <c r="H92" s="117">
        <f>430/100</f>
        <v>4.3</v>
      </c>
      <c r="I92" s="118">
        <f t="shared" si="15"/>
        <v>36.549999999999997</v>
      </c>
      <c r="J92" s="119"/>
      <c r="K92" s="116"/>
      <c r="L92" s="117"/>
      <c r="M92" s="118"/>
      <c r="N92" s="119"/>
      <c r="O92" s="116"/>
      <c r="P92" s="117"/>
      <c r="Q92" s="118"/>
      <c r="R92" s="120"/>
      <c r="S92" s="121"/>
      <c r="T92" s="117"/>
      <c r="U92" s="118"/>
      <c r="V92" s="66"/>
      <c r="W92" s="145"/>
      <c r="X92" s="74"/>
      <c r="Y92" s="74"/>
      <c r="Z92" s="145"/>
      <c r="AA92" s="66"/>
      <c r="AB92" s="109"/>
      <c r="AC92" s="110"/>
      <c r="AD92" s="92" t="s">
        <v>351</v>
      </c>
      <c r="AE92" s="91"/>
      <c r="AF92" s="91"/>
    </row>
    <row r="93" spans="1:32" x14ac:dyDescent="0.2">
      <c r="A93" s="115">
        <v>21</v>
      </c>
      <c r="B93" s="92" t="s">
        <v>260</v>
      </c>
      <c r="C93" s="64">
        <v>142</v>
      </c>
      <c r="D93" s="65" t="s">
        <v>285</v>
      </c>
      <c r="E93" s="65" t="s">
        <v>265</v>
      </c>
      <c r="F93" s="66"/>
      <c r="G93" s="116">
        <f>380/100</f>
        <v>3.8</v>
      </c>
      <c r="H93" s="117">
        <f t="shared" ref="H93:H107" si="17">500/100</f>
        <v>5</v>
      </c>
      <c r="I93" s="118">
        <f t="shared" si="15"/>
        <v>19</v>
      </c>
      <c r="J93" s="119"/>
      <c r="K93" s="116"/>
      <c r="L93" s="117"/>
      <c r="M93" s="118"/>
      <c r="N93" s="119"/>
      <c r="O93" s="116"/>
      <c r="P93" s="117"/>
      <c r="Q93" s="118"/>
      <c r="R93" s="120"/>
      <c r="S93" s="121"/>
      <c r="T93" s="117"/>
      <c r="U93" s="118"/>
      <c r="V93" s="66"/>
      <c r="W93" s="145"/>
      <c r="X93" s="74"/>
      <c r="Y93" s="74"/>
      <c r="Z93" s="145"/>
      <c r="AA93" s="66"/>
      <c r="AB93" s="110">
        <v>2</v>
      </c>
      <c r="AC93" s="100" t="s">
        <v>399</v>
      </c>
      <c r="AD93" s="92" t="s">
        <v>352</v>
      </c>
      <c r="AE93" s="91"/>
      <c r="AF93" s="91"/>
    </row>
    <row r="94" spans="1:32" x14ac:dyDescent="0.2">
      <c r="A94" s="115">
        <v>22</v>
      </c>
      <c r="B94" s="92" t="s">
        <v>260</v>
      </c>
      <c r="C94" s="64">
        <v>143</v>
      </c>
      <c r="D94" s="65" t="s">
        <v>286</v>
      </c>
      <c r="E94" s="65" t="s">
        <v>271</v>
      </c>
      <c r="F94" s="66"/>
      <c r="G94" s="116">
        <f>770/100</f>
        <v>7.7</v>
      </c>
      <c r="H94" s="117">
        <f t="shared" si="17"/>
        <v>5</v>
      </c>
      <c r="I94" s="118">
        <f t="shared" si="15"/>
        <v>38.5</v>
      </c>
      <c r="J94" s="119"/>
      <c r="K94" s="116"/>
      <c r="L94" s="117"/>
      <c r="M94" s="118"/>
      <c r="N94" s="119"/>
      <c r="O94" s="116"/>
      <c r="P94" s="117"/>
      <c r="Q94" s="118"/>
      <c r="R94" s="120"/>
      <c r="S94" s="121"/>
      <c r="T94" s="117"/>
      <c r="U94" s="118"/>
      <c r="V94" s="66"/>
      <c r="W94" s="145"/>
      <c r="X94" s="74"/>
      <c r="Y94" s="74"/>
      <c r="Z94" s="145"/>
      <c r="AA94" s="66"/>
      <c r="AB94" s="110">
        <v>3</v>
      </c>
      <c r="AC94" s="167" t="s">
        <v>403</v>
      </c>
      <c r="AD94" s="92" t="s">
        <v>353</v>
      </c>
      <c r="AE94" s="91"/>
      <c r="AF94" s="91"/>
    </row>
    <row r="95" spans="1:32" x14ac:dyDescent="0.2">
      <c r="A95" s="115">
        <v>23</v>
      </c>
      <c r="B95" s="92" t="s">
        <v>260</v>
      </c>
      <c r="C95" s="64">
        <v>146</v>
      </c>
      <c r="D95" s="65" t="s">
        <v>287</v>
      </c>
      <c r="E95" s="65" t="s">
        <v>282</v>
      </c>
      <c r="F95" s="66"/>
      <c r="G95" s="116">
        <f>380/100</f>
        <v>3.8</v>
      </c>
      <c r="H95" s="117">
        <f t="shared" si="17"/>
        <v>5</v>
      </c>
      <c r="I95" s="118">
        <f t="shared" si="15"/>
        <v>19</v>
      </c>
      <c r="J95" s="119"/>
      <c r="K95" s="116"/>
      <c r="L95" s="117"/>
      <c r="M95" s="118"/>
      <c r="N95" s="119"/>
      <c r="O95" s="116"/>
      <c r="P95" s="117"/>
      <c r="Q95" s="118"/>
      <c r="R95" s="120"/>
      <c r="S95" s="121"/>
      <c r="T95" s="117"/>
      <c r="U95" s="118"/>
      <c r="V95" s="66"/>
      <c r="W95" s="145"/>
      <c r="X95" s="74"/>
      <c r="Y95" s="74"/>
      <c r="Z95" s="145"/>
      <c r="AA95" s="66"/>
      <c r="AB95" s="110">
        <v>2</v>
      </c>
      <c r="AC95" s="100" t="s">
        <v>399</v>
      </c>
      <c r="AD95" s="92" t="s">
        <v>354</v>
      </c>
      <c r="AE95" s="90"/>
      <c r="AF95" s="90"/>
    </row>
    <row r="96" spans="1:32" x14ac:dyDescent="0.2">
      <c r="A96" s="115">
        <v>24</v>
      </c>
      <c r="B96" s="92" t="s">
        <v>260</v>
      </c>
      <c r="C96" s="64">
        <v>148</v>
      </c>
      <c r="D96" s="65" t="s">
        <v>288</v>
      </c>
      <c r="E96" s="65" t="s">
        <v>282</v>
      </c>
      <c r="G96" s="116">
        <f t="shared" ref="G96:G97" si="18">360/100</f>
        <v>3.6</v>
      </c>
      <c r="H96" s="117">
        <f t="shared" si="17"/>
        <v>5</v>
      </c>
      <c r="I96" s="118">
        <f t="shared" si="15"/>
        <v>18</v>
      </c>
      <c r="J96" s="119"/>
      <c r="K96" s="116"/>
      <c r="L96" s="117"/>
      <c r="M96" s="118"/>
      <c r="N96" s="119"/>
      <c r="O96" s="116"/>
      <c r="P96" s="117"/>
      <c r="Q96" s="118"/>
      <c r="R96" s="120"/>
      <c r="S96" s="121"/>
      <c r="T96" s="117"/>
      <c r="U96" s="118"/>
      <c r="W96" s="65"/>
      <c r="X96" s="65"/>
      <c r="Y96" s="65"/>
      <c r="Z96" s="65"/>
      <c r="AB96" s="109"/>
      <c r="AC96" s="110"/>
      <c r="AD96" s="92" t="s">
        <v>355</v>
      </c>
    </row>
    <row r="97" spans="1:32" x14ac:dyDescent="0.2">
      <c r="A97" s="115">
        <v>25</v>
      </c>
      <c r="B97" s="92" t="s">
        <v>260</v>
      </c>
      <c r="C97" s="64">
        <v>149</v>
      </c>
      <c r="D97" s="65" t="s">
        <v>289</v>
      </c>
      <c r="E97" s="65" t="s">
        <v>265</v>
      </c>
      <c r="F97" s="66"/>
      <c r="G97" s="116">
        <f t="shared" si="18"/>
        <v>3.6</v>
      </c>
      <c r="H97" s="117">
        <f t="shared" si="17"/>
        <v>5</v>
      </c>
      <c r="I97" s="118">
        <f t="shared" si="15"/>
        <v>18</v>
      </c>
      <c r="J97" s="119"/>
      <c r="K97" s="116"/>
      <c r="L97" s="117"/>
      <c r="M97" s="118"/>
      <c r="N97" s="119"/>
      <c r="O97" s="116"/>
      <c r="P97" s="117"/>
      <c r="Q97" s="118"/>
      <c r="R97" s="120"/>
      <c r="S97" s="121"/>
      <c r="T97" s="117"/>
      <c r="U97" s="118"/>
      <c r="V97" s="66"/>
      <c r="W97" s="145"/>
      <c r="X97" s="74"/>
      <c r="Y97" s="74"/>
      <c r="Z97" s="145"/>
      <c r="AA97" s="66"/>
      <c r="AB97" s="110">
        <v>1</v>
      </c>
      <c r="AC97" s="100" t="s">
        <v>399</v>
      </c>
      <c r="AD97" s="92" t="s">
        <v>356</v>
      </c>
      <c r="AE97" s="91"/>
      <c r="AF97" s="91"/>
    </row>
    <row r="98" spans="1:32" x14ac:dyDescent="0.2">
      <c r="A98" s="115">
        <v>26</v>
      </c>
      <c r="B98" s="92" t="s">
        <v>260</v>
      </c>
      <c r="C98" s="64">
        <v>150</v>
      </c>
      <c r="D98" s="65" t="s">
        <v>290</v>
      </c>
      <c r="E98" s="65" t="s">
        <v>272</v>
      </c>
      <c r="F98" s="66"/>
      <c r="G98" s="116">
        <f>380/100</f>
        <v>3.8</v>
      </c>
      <c r="H98" s="117">
        <f t="shared" si="17"/>
        <v>5</v>
      </c>
      <c r="I98" s="118">
        <f t="shared" si="15"/>
        <v>19</v>
      </c>
      <c r="J98" s="119"/>
      <c r="K98" s="116"/>
      <c r="L98" s="117"/>
      <c r="M98" s="118"/>
      <c r="N98" s="119"/>
      <c r="O98" s="116"/>
      <c r="P98" s="117"/>
      <c r="Q98" s="118"/>
      <c r="R98" s="120"/>
      <c r="S98" s="121"/>
      <c r="T98" s="117"/>
      <c r="U98" s="118"/>
      <c r="V98" s="66"/>
      <c r="W98" s="145"/>
      <c r="X98" s="74"/>
      <c r="Y98" s="74"/>
      <c r="Z98" s="145"/>
      <c r="AA98" s="66"/>
      <c r="AB98" s="112">
        <v>2</v>
      </c>
      <c r="AC98" s="99" t="s">
        <v>399</v>
      </c>
      <c r="AD98" s="92" t="s">
        <v>357</v>
      </c>
      <c r="AE98" s="91"/>
      <c r="AF98" s="91"/>
    </row>
    <row r="99" spans="1:32" x14ac:dyDescent="0.2">
      <c r="A99" s="115">
        <v>27</v>
      </c>
      <c r="B99" s="92" t="s">
        <v>260</v>
      </c>
      <c r="C99" s="64">
        <v>156</v>
      </c>
      <c r="D99" s="65" t="s">
        <v>291</v>
      </c>
      <c r="E99" s="65" t="s">
        <v>291</v>
      </c>
      <c r="F99" s="66"/>
      <c r="G99" s="116">
        <f>300/100</f>
        <v>3</v>
      </c>
      <c r="H99" s="117">
        <f t="shared" si="17"/>
        <v>5</v>
      </c>
      <c r="I99" s="118">
        <f t="shared" si="15"/>
        <v>15</v>
      </c>
      <c r="J99" s="119"/>
      <c r="K99" s="116"/>
      <c r="L99" s="117"/>
      <c r="M99" s="118"/>
      <c r="N99" s="119"/>
      <c r="O99" s="116"/>
      <c r="P99" s="117"/>
      <c r="Q99" s="118"/>
      <c r="R99" s="120"/>
      <c r="S99" s="121"/>
      <c r="T99" s="117"/>
      <c r="U99" s="118"/>
      <c r="V99" s="66"/>
      <c r="W99" s="145"/>
      <c r="X99" s="74"/>
      <c r="Y99" s="74"/>
      <c r="Z99" s="145"/>
      <c r="AA99" s="66"/>
      <c r="AB99" s="112">
        <v>2</v>
      </c>
      <c r="AC99" s="99" t="s">
        <v>399</v>
      </c>
      <c r="AD99" s="92" t="s">
        <v>358</v>
      </c>
      <c r="AE99" s="91"/>
      <c r="AF99" s="91"/>
    </row>
    <row r="100" spans="1:32" x14ac:dyDescent="0.2">
      <c r="A100" s="115">
        <v>28</v>
      </c>
      <c r="B100" s="92" t="s">
        <v>260</v>
      </c>
      <c r="C100" s="64">
        <v>157</v>
      </c>
      <c r="D100" s="65" t="s">
        <v>292</v>
      </c>
      <c r="E100" s="65" t="s">
        <v>292</v>
      </c>
      <c r="F100" s="66"/>
      <c r="G100" s="116">
        <f t="shared" ref="G100:G101" si="19">360/100</f>
        <v>3.6</v>
      </c>
      <c r="H100" s="117">
        <f t="shared" si="17"/>
        <v>5</v>
      </c>
      <c r="I100" s="118">
        <f t="shared" si="15"/>
        <v>18</v>
      </c>
      <c r="J100" s="119"/>
      <c r="K100" s="116"/>
      <c r="L100" s="117"/>
      <c r="M100" s="118"/>
      <c r="N100" s="119"/>
      <c r="O100" s="116"/>
      <c r="P100" s="117"/>
      <c r="Q100" s="118"/>
      <c r="R100" s="120"/>
      <c r="S100" s="121"/>
      <c r="T100" s="117"/>
      <c r="U100" s="118"/>
      <c r="V100" s="66"/>
      <c r="W100" s="145"/>
      <c r="X100" s="74"/>
      <c r="Y100" s="74"/>
      <c r="Z100" s="145"/>
      <c r="AA100" s="66"/>
      <c r="AB100" s="112">
        <v>2</v>
      </c>
      <c r="AC100" s="99" t="s">
        <v>399</v>
      </c>
      <c r="AD100" s="92" t="s">
        <v>359</v>
      </c>
      <c r="AE100" s="91"/>
      <c r="AF100" s="91"/>
    </row>
    <row r="101" spans="1:32" x14ac:dyDescent="0.2">
      <c r="A101" s="115">
        <v>29</v>
      </c>
      <c r="B101" s="92" t="s">
        <v>260</v>
      </c>
      <c r="C101" s="64">
        <v>158</v>
      </c>
      <c r="D101" s="65" t="s">
        <v>293</v>
      </c>
      <c r="E101" s="65" t="s">
        <v>292</v>
      </c>
      <c r="F101" s="66"/>
      <c r="G101" s="116">
        <f t="shared" si="19"/>
        <v>3.6</v>
      </c>
      <c r="H101" s="117">
        <f t="shared" si="17"/>
        <v>5</v>
      </c>
      <c r="I101" s="118">
        <f t="shared" si="15"/>
        <v>18</v>
      </c>
      <c r="J101" s="119"/>
      <c r="K101" s="116"/>
      <c r="L101" s="117"/>
      <c r="M101" s="118"/>
      <c r="N101" s="119"/>
      <c r="O101" s="116"/>
      <c r="P101" s="117"/>
      <c r="Q101" s="118"/>
      <c r="R101" s="120"/>
      <c r="S101" s="121"/>
      <c r="T101" s="117"/>
      <c r="U101" s="118"/>
      <c r="V101" s="66"/>
      <c r="W101" s="145"/>
      <c r="X101" s="74"/>
      <c r="Y101" s="74"/>
      <c r="Z101" s="145"/>
      <c r="AA101" s="66"/>
      <c r="AB101" s="109"/>
      <c r="AC101" s="110"/>
      <c r="AD101" s="92" t="s">
        <v>360</v>
      </c>
      <c r="AE101" s="90"/>
      <c r="AF101" s="90"/>
    </row>
    <row r="102" spans="1:32" x14ac:dyDescent="0.2">
      <c r="A102" s="115">
        <v>30</v>
      </c>
      <c r="B102" s="92" t="s">
        <v>260</v>
      </c>
      <c r="C102" s="64">
        <v>159</v>
      </c>
      <c r="D102" s="65" t="s">
        <v>294</v>
      </c>
      <c r="E102" s="65" t="s">
        <v>295</v>
      </c>
      <c r="G102" s="116">
        <f>380/100</f>
        <v>3.8</v>
      </c>
      <c r="H102" s="117">
        <f t="shared" si="17"/>
        <v>5</v>
      </c>
      <c r="I102" s="118">
        <f t="shared" si="15"/>
        <v>19</v>
      </c>
      <c r="J102" s="119"/>
      <c r="K102" s="116"/>
      <c r="L102" s="117"/>
      <c r="M102" s="118"/>
      <c r="N102" s="119"/>
      <c r="O102" s="116"/>
      <c r="P102" s="117"/>
      <c r="Q102" s="118"/>
      <c r="R102" s="120"/>
      <c r="S102" s="121"/>
      <c r="T102" s="117"/>
      <c r="U102" s="118"/>
      <c r="W102" s="65"/>
      <c r="X102" s="65"/>
      <c r="Y102" s="65"/>
      <c r="Z102" s="65"/>
      <c r="AB102" s="112">
        <v>2</v>
      </c>
      <c r="AC102" s="100" t="s">
        <v>399</v>
      </c>
      <c r="AD102" s="92" t="s">
        <v>361</v>
      </c>
    </row>
    <row r="103" spans="1:32" x14ac:dyDescent="0.2">
      <c r="A103" s="115">
        <v>31</v>
      </c>
      <c r="B103" s="92" t="s">
        <v>260</v>
      </c>
      <c r="C103" s="64">
        <v>160</v>
      </c>
      <c r="D103" s="65" t="s">
        <v>295</v>
      </c>
      <c r="E103" s="65" t="s">
        <v>295</v>
      </c>
      <c r="F103" s="66"/>
      <c r="G103" s="116">
        <f>520/100</f>
        <v>5.2</v>
      </c>
      <c r="H103" s="117">
        <v>6</v>
      </c>
      <c r="I103" s="118">
        <f t="shared" si="15"/>
        <v>31.200000000000003</v>
      </c>
      <c r="J103" s="119"/>
      <c r="K103" s="116"/>
      <c r="L103" s="117"/>
      <c r="M103" s="118"/>
      <c r="N103" s="119"/>
      <c r="O103" s="116"/>
      <c r="P103" s="117"/>
      <c r="Q103" s="118"/>
      <c r="R103" s="120"/>
      <c r="S103" s="121"/>
      <c r="T103" s="117"/>
      <c r="U103" s="118"/>
      <c r="V103" s="66"/>
      <c r="W103" s="145"/>
      <c r="X103" s="74"/>
      <c r="Y103" s="74"/>
      <c r="Z103" s="145"/>
      <c r="AA103" s="66"/>
      <c r="AB103" s="112">
        <v>2</v>
      </c>
      <c r="AC103" s="100" t="s">
        <v>399</v>
      </c>
      <c r="AD103" s="92" t="s">
        <v>362</v>
      </c>
      <c r="AE103" s="91"/>
      <c r="AF103" s="91"/>
    </row>
    <row r="104" spans="1:32" x14ac:dyDescent="0.2">
      <c r="A104" s="115">
        <v>32</v>
      </c>
      <c r="B104" s="92" t="s">
        <v>260</v>
      </c>
      <c r="C104" s="64">
        <v>161</v>
      </c>
      <c r="D104" s="65" t="s">
        <v>296</v>
      </c>
      <c r="E104" s="65" t="s">
        <v>291</v>
      </c>
      <c r="F104" s="66"/>
      <c r="G104" s="116">
        <f>400/100</f>
        <v>4</v>
      </c>
      <c r="H104" s="117">
        <f t="shared" si="17"/>
        <v>5</v>
      </c>
      <c r="I104" s="118">
        <f t="shared" si="15"/>
        <v>20</v>
      </c>
      <c r="J104" s="119"/>
      <c r="K104" s="116"/>
      <c r="L104" s="117"/>
      <c r="M104" s="118"/>
      <c r="N104" s="119"/>
      <c r="O104" s="116"/>
      <c r="P104" s="117"/>
      <c r="Q104" s="118"/>
      <c r="R104" s="120"/>
      <c r="S104" s="121"/>
      <c r="T104" s="117"/>
      <c r="U104" s="118"/>
      <c r="V104" s="66"/>
      <c r="W104" s="145"/>
      <c r="X104" s="74"/>
      <c r="Y104" s="74"/>
      <c r="Z104" s="145"/>
      <c r="AA104" s="66"/>
      <c r="AB104" s="112"/>
      <c r="AC104" s="110"/>
      <c r="AD104" s="92" t="s">
        <v>363</v>
      </c>
      <c r="AE104" s="91"/>
      <c r="AF104" s="91"/>
    </row>
    <row r="105" spans="1:32" x14ac:dyDescent="0.2">
      <c r="A105" s="115">
        <v>33</v>
      </c>
      <c r="B105" s="92" t="s">
        <v>260</v>
      </c>
      <c r="C105" s="64">
        <v>162</v>
      </c>
      <c r="D105" s="65" t="s">
        <v>297</v>
      </c>
      <c r="E105" s="65" t="s">
        <v>291</v>
      </c>
      <c r="F105" s="66"/>
      <c r="G105" s="116">
        <f t="shared" ref="G105:G107" si="20">360/100</f>
        <v>3.6</v>
      </c>
      <c r="H105" s="117">
        <f t="shared" si="17"/>
        <v>5</v>
      </c>
      <c r="I105" s="118">
        <f t="shared" si="15"/>
        <v>18</v>
      </c>
      <c r="J105" s="119"/>
      <c r="K105" s="116"/>
      <c r="L105" s="117"/>
      <c r="M105" s="118"/>
      <c r="N105" s="119"/>
      <c r="O105" s="116"/>
      <c r="P105" s="117"/>
      <c r="Q105" s="118"/>
      <c r="R105" s="120"/>
      <c r="S105" s="121"/>
      <c r="T105" s="117"/>
      <c r="U105" s="118"/>
      <c r="V105" s="66"/>
      <c r="W105" s="145"/>
      <c r="X105" s="74"/>
      <c r="Y105" s="74"/>
      <c r="Z105" s="145"/>
      <c r="AA105" s="66"/>
      <c r="AB105" s="112">
        <v>2</v>
      </c>
      <c r="AC105" s="100" t="s">
        <v>399</v>
      </c>
      <c r="AD105" s="92" t="s">
        <v>364</v>
      </c>
      <c r="AE105" s="91"/>
      <c r="AF105" s="91"/>
    </row>
    <row r="106" spans="1:32" x14ac:dyDescent="0.2">
      <c r="A106" s="115">
        <v>34</v>
      </c>
      <c r="B106" s="92" t="s">
        <v>260</v>
      </c>
      <c r="C106" s="64">
        <v>163</v>
      </c>
      <c r="D106" s="65" t="s">
        <v>298</v>
      </c>
      <c r="E106" s="65" t="s">
        <v>271</v>
      </c>
      <c r="F106" s="66"/>
      <c r="G106" s="116">
        <f t="shared" si="20"/>
        <v>3.6</v>
      </c>
      <c r="H106" s="117">
        <f t="shared" si="17"/>
        <v>5</v>
      </c>
      <c r="I106" s="118">
        <f t="shared" si="15"/>
        <v>18</v>
      </c>
      <c r="J106" s="119"/>
      <c r="K106" s="116"/>
      <c r="L106" s="117"/>
      <c r="M106" s="118"/>
      <c r="N106" s="119"/>
      <c r="O106" s="116"/>
      <c r="P106" s="117"/>
      <c r="Q106" s="118"/>
      <c r="R106" s="120"/>
      <c r="S106" s="121"/>
      <c r="T106" s="117"/>
      <c r="U106" s="118"/>
      <c r="V106" s="66"/>
      <c r="W106" s="145"/>
      <c r="X106" s="74"/>
      <c r="Y106" s="74"/>
      <c r="Z106" s="145"/>
      <c r="AA106" s="66"/>
      <c r="AB106" s="112"/>
      <c r="AC106" s="110"/>
      <c r="AD106" s="92" t="s">
        <v>365</v>
      </c>
      <c r="AE106" s="91"/>
      <c r="AF106" s="91"/>
    </row>
    <row r="107" spans="1:32" x14ac:dyDescent="0.2">
      <c r="A107" s="115">
        <v>35</v>
      </c>
      <c r="B107" s="92" t="s">
        <v>260</v>
      </c>
      <c r="C107" s="64">
        <v>164</v>
      </c>
      <c r="D107" s="65" t="s">
        <v>299</v>
      </c>
      <c r="E107" s="65" t="s">
        <v>299</v>
      </c>
      <c r="F107" s="66"/>
      <c r="G107" s="116">
        <f t="shared" si="20"/>
        <v>3.6</v>
      </c>
      <c r="H107" s="117">
        <f t="shared" si="17"/>
        <v>5</v>
      </c>
      <c r="I107" s="118">
        <f t="shared" si="15"/>
        <v>18</v>
      </c>
      <c r="J107" s="119"/>
      <c r="K107" s="116"/>
      <c r="L107" s="117"/>
      <c r="M107" s="118"/>
      <c r="N107" s="119"/>
      <c r="O107" s="116"/>
      <c r="P107" s="117"/>
      <c r="Q107" s="118"/>
      <c r="R107" s="120"/>
      <c r="S107" s="121"/>
      <c r="T107" s="117"/>
      <c r="U107" s="118"/>
      <c r="V107" s="66"/>
      <c r="W107" s="145"/>
      <c r="X107" s="74"/>
      <c r="Y107" s="74"/>
      <c r="Z107" s="145"/>
      <c r="AA107" s="66"/>
      <c r="AB107" s="109"/>
      <c r="AC107" s="110"/>
      <c r="AD107" s="92" t="s">
        <v>366</v>
      </c>
      <c r="AE107" s="90"/>
      <c r="AF107" s="90"/>
    </row>
    <row r="108" spans="1:32" x14ac:dyDescent="0.2">
      <c r="A108" s="115">
        <v>36</v>
      </c>
      <c r="B108" s="92" t="s">
        <v>260</v>
      </c>
      <c r="C108" s="64">
        <v>165</v>
      </c>
      <c r="D108" s="65" t="s">
        <v>300</v>
      </c>
      <c r="E108" s="65" t="s">
        <v>300</v>
      </c>
      <c r="G108" s="116">
        <f>380/100</f>
        <v>3.8</v>
      </c>
      <c r="H108" s="117">
        <f t="shared" ref="H108:H110" si="21">800/100</f>
        <v>8</v>
      </c>
      <c r="I108" s="118">
        <f t="shared" si="15"/>
        <v>30.4</v>
      </c>
      <c r="J108" s="119"/>
      <c r="K108" s="116"/>
      <c r="L108" s="117"/>
      <c r="M108" s="118"/>
      <c r="N108" s="119"/>
      <c r="O108" s="116"/>
      <c r="P108" s="117"/>
      <c r="Q108" s="118"/>
      <c r="R108" s="120"/>
      <c r="S108" s="121"/>
      <c r="T108" s="117"/>
      <c r="U108" s="118"/>
      <c r="W108" s="65"/>
      <c r="X108" s="65"/>
      <c r="Y108" s="65"/>
      <c r="Z108" s="65"/>
      <c r="AB108" s="110">
        <v>2</v>
      </c>
      <c r="AC108" s="100" t="s">
        <v>399</v>
      </c>
      <c r="AD108" s="92" t="s">
        <v>367</v>
      </c>
    </row>
    <row r="109" spans="1:32" x14ac:dyDescent="0.2">
      <c r="A109" s="115">
        <v>37</v>
      </c>
      <c r="B109" s="92" t="s">
        <v>260</v>
      </c>
      <c r="C109" s="64">
        <v>166</v>
      </c>
      <c r="D109" s="65" t="s">
        <v>301</v>
      </c>
      <c r="E109" s="65" t="s">
        <v>299</v>
      </c>
      <c r="F109" s="66"/>
      <c r="G109" s="116">
        <f>360/100</f>
        <v>3.6</v>
      </c>
      <c r="H109" s="117">
        <f t="shared" si="21"/>
        <v>8</v>
      </c>
      <c r="I109" s="118">
        <f t="shared" si="15"/>
        <v>28.8</v>
      </c>
      <c r="J109" s="119"/>
      <c r="K109" s="116"/>
      <c r="L109" s="117"/>
      <c r="M109" s="118"/>
      <c r="N109" s="119"/>
      <c r="O109" s="116"/>
      <c r="P109" s="117"/>
      <c r="Q109" s="118"/>
      <c r="R109" s="120"/>
      <c r="S109" s="121"/>
      <c r="T109" s="117"/>
      <c r="U109" s="118"/>
      <c r="V109" s="66"/>
      <c r="W109" s="145"/>
      <c r="X109" s="74"/>
      <c r="Y109" s="74"/>
      <c r="Z109" s="145"/>
      <c r="AA109" s="66"/>
      <c r="AB109" s="110">
        <v>2</v>
      </c>
      <c r="AC109" s="100" t="s">
        <v>399</v>
      </c>
      <c r="AD109" s="92" t="s">
        <v>368</v>
      </c>
      <c r="AE109" s="91"/>
      <c r="AF109" s="91"/>
    </row>
    <row r="110" spans="1:32" x14ac:dyDescent="0.2">
      <c r="A110" s="115">
        <v>38</v>
      </c>
      <c r="B110" s="92" t="s">
        <v>260</v>
      </c>
      <c r="C110" s="64">
        <v>168</v>
      </c>
      <c r="D110" s="65" t="s">
        <v>302</v>
      </c>
      <c r="E110" s="65" t="s">
        <v>303</v>
      </c>
      <c r="F110" s="66"/>
      <c r="G110" s="116">
        <f>380/100</f>
        <v>3.8</v>
      </c>
      <c r="H110" s="117">
        <f t="shared" si="21"/>
        <v>8</v>
      </c>
      <c r="I110" s="118">
        <f t="shared" si="15"/>
        <v>30.4</v>
      </c>
      <c r="J110" s="119"/>
      <c r="K110" s="116"/>
      <c r="L110" s="117"/>
      <c r="M110" s="118"/>
      <c r="N110" s="119"/>
      <c r="O110" s="116"/>
      <c r="P110" s="117"/>
      <c r="Q110" s="118"/>
      <c r="R110" s="120"/>
      <c r="S110" s="121"/>
      <c r="T110" s="117"/>
      <c r="U110" s="118"/>
      <c r="V110" s="66"/>
      <c r="W110" s="145"/>
      <c r="X110" s="74"/>
      <c r="Y110" s="74"/>
      <c r="Z110" s="145"/>
      <c r="AA110" s="66"/>
      <c r="AB110" s="109"/>
      <c r="AC110" s="110"/>
      <c r="AD110" s="92" t="s">
        <v>369</v>
      </c>
      <c r="AE110" s="91"/>
      <c r="AF110" s="91"/>
    </row>
    <row r="111" spans="1:32" x14ac:dyDescent="0.2">
      <c r="A111" s="115">
        <v>39</v>
      </c>
      <c r="B111" s="92" t="s">
        <v>260</v>
      </c>
      <c r="C111" s="64">
        <v>170</v>
      </c>
      <c r="D111" s="65" t="s">
        <v>304</v>
      </c>
      <c r="E111" s="65" t="s">
        <v>295</v>
      </c>
      <c r="F111" s="66"/>
      <c r="G111" s="116">
        <f>810/100</f>
        <v>8.1</v>
      </c>
      <c r="H111" s="117">
        <f>900/100</f>
        <v>9</v>
      </c>
      <c r="I111" s="118">
        <f t="shared" si="15"/>
        <v>72.899999999999991</v>
      </c>
      <c r="J111" s="119"/>
      <c r="K111" s="116"/>
      <c r="L111" s="117"/>
      <c r="M111" s="118"/>
      <c r="N111" s="119"/>
      <c r="O111" s="116"/>
      <c r="P111" s="117"/>
      <c r="Q111" s="118"/>
      <c r="R111" s="120"/>
      <c r="S111" s="121"/>
      <c r="T111" s="117"/>
      <c r="U111" s="118"/>
      <c r="V111" s="66"/>
      <c r="W111" s="145"/>
      <c r="X111" s="74"/>
      <c r="Y111" s="74"/>
      <c r="Z111" s="145"/>
      <c r="AA111" s="66"/>
      <c r="AB111" s="110">
        <v>3</v>
      </c>
      <c r="AC111" s="100" t="s">
        <v>399</v>
      </c>
      <c r="AD111" s="92" t="s">
        <v>370</v>
      </c>
      <c r="AE111" s="91"/>
      <c r="AF111" s="91"/>
    </row>
    <row r="112" spans="1:32" x14ac:dyDescent="0.2">
      <c r="A112" s="115">
        <v>40</v>
      </c>
      <c r="B112" s="92" t="s">
        <v>260</v>
      </c>
      <c r="C112" s="64">
        <v>172</v>
      </c>
      <c r="D112" s="65" t="s">
        <v>305</v>
      </c>
      <c r="E112" s="65" t="s">
        <v>295</v>
      </c>
      <c r="F112" s="66"/>
      <c r="G112" s="116">
        <f>500/100</f>
        <v>5</v>
      </c>
      <c r="H112" s="117">
        <f>750/100</f>
        <v>7.5</v>
      </c>
      <c r="I112" s="118">
        <f t="shared" si="15"/>
        <v>37.5</v>
      </c>
      <c r="J112" s="119"/>
      <c r="K112" s="116"/>
      <c r="L112" s="117"/>
      <c r="M112" s="118"/>
      <c r="N112" s="119"/>
      <c r="O112" s="116"/>
      <c r="P112" s="117"/>
      <c r="Q112" s="118"/>
      <c r="R112" s="120"/>
      <c r="S112" s="121"/>
      <c r="T112" s="117"/>
      <c r="U112" s="118"/>
      <c r="V112" s="66"/>
      <c r="W112" s="145"/>
      <c r="X112" s="74"/>
      <c r="Y112" s="74"/>
      <c r="Z112" s="145"/>
      <c r="AA112" s="66"/>
      <c r="AB112" s="109"/>
      <c r="AC112" s="110"/>
      <c r="AD112" s="92" t="s">
        <v>371</v>
      </c>
      <c r="AE112" s="91"/>
      <c r="AF112" s="91"/>
    </row>
    <row r="113" spans="1:32" x14ac:dyDescent="0.2">
      <c r="A113" s="115">
        <v>41</v>
      </c>
      <c r="B113" s="92" t="s">
        <v>260</v>
      </c>
      <c r="C113" s="64">
        <v>173</v>
      </c>
      <c r="D113" s="65" t="s">
        <v>306</v>
      </c>
      <c r="E113" s="65" t="s">
        <v>295</v>
      </c>
      <c r="G113" s="116">
        <f>630/100</f>
        <v>6.3</v>
      </c>
      <c r="H113" s="117">
        <f>500/100</f>
        <v>5</v>
      </c>
      <c r="I113" s="118">
        <f t="shared" si="15"/>
        <v>31.5</v>
      </c>
      <c r="J113" s="119"/>
      <c r="K113" s="116"/>
      <c r="L113" s="117"/>
      <c r="M113" s="118"/>
      <c r="N113" s="119"/>
      <c r="O113" s="116"/>
      <c r="P113" s="117"/>
      <c r="Q113" s="118"/>
      <c r="R113" s="120"/>
      <c r="S113" s="121"/>
      <c r="T113" s="117"/>
      <c r="U113" s="118"/>
      <c r="W113" s="65"/>
      <c r="X113" s="65"/>
      <c r="Y113" s="65"/>
      <c r="Z113" s="65"/>
      <c r="AB113" s="110">
        <v>3</v>
      </c>
      <c r="AC113" s="100" t="s">
        <v>399</v>
      </c>
      <c r="AD113" s="92" t="s">
        <v>372</v>
      </c>
    </row>
    <row r="114" spans="1:32" x14ac:dyDescent="0.2">
      <c r="A114" s="115">
        <v>42</v>
      </c>
      <c r="B114" s="92" t="s">
        <v>260</v>
      </c>
      <c r="C114" s="64">
        <v>174</v>
      </c>
      <c r="D114" s="65" t="s">
        <v>307</v>
      </c>
      <c r="E114" s="65" t="s">
        <v>307</v>
      </c>
      <c r="F114" s="66"/>
      <c r="G114" s="116">
        <f>360/100</f>
        <v>3.6</v>
      </c>
      <c r="H114" s="117">
        <f>800/100</f>
        <v>8</v>
      </c>
      <c r="I114" s="118">
        <f t="shared" si="15"/>
        <v>28.8</v>
      </c>
      <c r="J114" s="119"/>
      <c r="K114" s="116"/>
      <c r="L114" s="117"/>
      <c r="M114" s="118"/>
      <c r="N114" s="119"/>
      <c r="O114" s="116"/>
      <c r="P114" s="117"/>
      <c r="Q114" s="118"/>
      <c r="R114" s="120"/>
      <c r="S114" s="121"/>
      <c r="T114" s="117"/>
      <c r="U114" s="118"/>
      <c r="V114" s="66"/>
      <c r="W114" s="145"/>
      <c r="X114" s="74"/>
      <c r="Y114" s="74"/>
      <c r="Z114" s="145"/>
      <c r="AA114" s="66"/>
      <c r="AB114" s="109"/>
      <c r="AC114" s="110"/>
      <c r="AD114" s="92" t="s">
        <v>373</v>
      </c>
      <c r="AE114" s="91"/>
      <c r="AF114" s="91"/>
    </row>
    <row r="115" spans="1:32" x14ac:dyDescent="0.2">
      <c r="A115" s="115">
        <v>43</v>
      </c>
      <c r="B115" s="92" t="s">
        <v>260</v>
      </c>
      <c r="C115" s="64">
        <v>175</v>
      </c>
      <c r="D115" s="65" t="s">
        <v>308</v>
      </c>
      <c r="E115" s="65" t="s">
        <v>303</v>
      </c>
      <c r="F115" s="66"/>
      <c r="G115" s="116">
        <f>380/100</f>
        <v>3.8</v>
      </c>
      <c r="H115" s="117">
        <f t="shared" ref="H115:H116" si="22">600/100</f>
        <v>6</v>
      </c>
      <c r="I115" s="118">
        <f t="shared" si="15"/>
        <v>22.799999999999997</v>
      </c>
      <c r="J115" s="119"/>
      <c r="K115" s="116"/>
      <c r="L115" s="117"/>
      <c r="M115" s="118"/>
      <c r="N115" s="119"/>
      <c r="O115" s="116"/>
      <c r="P115" s="117"/>
      <c r="Q115" s="118"/>
      <c r="R115" s="120"/>
      <c r="S115" s="121"/>
      <c r="T115" s="117"/>
      <c r="U115" s="118"/>
      <c r="V115" s="66"/>
      <c r="W115" s="145"/>
      <c r="X115" s="74"/>
      <c r="Y115" s="74"/>
      <c r="Z115" s="145"/>
      <c r="AA115" s="66"/>
      <c r="AB115" s="109"/>
      <c r="AC115" s="110"/>
      <c r="AD115" s="92" t="s">
        <v>374</v>
      </c>
      <c r="AE115" s="91"/>
      <c r="AF115" s="91"/>
    </row>
    <row r="116" spans="1:32" x14ac:dyDescent="0.2">
      <c r="A116" s="115">
        <v>44</v>
      </c>
      <c r="B116" s="92" t="s">
        <v>260</v>
      </c>
      <c r="C116" s="64">
        <v>176</v>
      </c>
      <c r="D116" s="65" t="s">
        <v>309</v>
      </c>
      <c r="E116" s="65" t="s">
        <v>291</v>
      </c>
      <c r="F116" s="66"/>
      <c r="G116" s="116">
        <f t="shared" ref="G116:G117" si="23">390/100</f>
        <v>3.9</v>
      </c>
      <c r="H116" s="117">
        <f t="shared" si="22"/>
        <v>6</v>
      </c>
      <c r="I116" s="118">
        <f t="shared" si="15"/>
        <v>23.4</v>
      </c>
      <c r="J116" s="119"/>
      <c r="K116" s="116"/>
      <c r="L116" s="117"/>
      <c r="M116" s="118"/>
      <c r="N116" s="119"/>
      <c r="O116" s="116"/>
      <c r="P116" s="117"/>
      <c r="Q116" s="118"/>
      <c r="R116" s="120"/>
      <c r="S116" s="121"/>
      <c r="T116" s="117"/>
      <c r="U116" s="118"/>
      <c r="V116" s="66"/>
      <c r="W116" s="145"/>
      <c r="X116" s="74"/>
      <c r="Y116" s="74"/>
      <c r="Z116" s="145"/>
      <c r="AA116" s="66"/>
      <c r="AB116" s="109"/>
      <c r="AC116" s="110"/>
      <c r="AD116" s="92" t="s">
        <v>375</v>
      </c>
      <c r="AE116" s="91"/>
      <c r="AF116" s="91"/>
    </row>
    <row r="117" spans="1:32" x14ac:dyDescent="0.2">
      <c r="A117" s="115">
        <v>45</v>
      </c>
      <c r="B117" s="92" t="s">
        <v>260</v>
      </c>
      <c r="C117" s="64">
        <v>177</v>
      </c>
      <c r="D117" s="65" t="s">
        <v>310</v>
      </c>
      <c r="E117" s="65" t="s">
        <v>292</v>
      </c>
      <c r="F117" s="66"/>
      <c r="G117" s="116">
        <f t="shared" si="23"/>
        <v>3.9</v>
      </c>
      <c r="H117" s="117">
        <v>6</v>
      </c>
      <c r="I117" s="118">
        <f t="shared" si="15"/>
        <v>23.4</v>
      </c>
      <c r="J117" s="119"/>
      <c r="K117" s="116"/>
      <c r="L117" s="117"/>
      <c r="M117" s="118"/>
      <c r="N117" s="119"/>
      <c r="O117" s="116"/>
      <c r="P117" s="117"/>
      <c r="Q117" s="118"/>
      <c r="R117" s="120"/>
      <c r="S117" s="121"/>
      <c r="T117" s="117"/>
      <c r="U117" s="118"/>
      <c r="V117" s="66"/>
      <c r="W117" s="145"/>
      <c r="X117" s="74"/>
      <c r="Y117" s="74"/>
      <c r="Z117" s="145"/>
      <c r="AA117" s="66"/>
      <c r="AB117" s="112">
        <v>2</v>
      </c>
      <c r="AC117" s="100" t="s">
        <v>399</v>
      </c>
      <c r="AD117" s="92" t="s">
        <v>376</v>
      </c>
      <c r="AE117" s="91"/>
      <c r="AF117" s="91"/>
    </row>
    <row r="118" spans="1:32" x14ac:dyDescent="0.2">
      <c r="A118" s="115">
        <v>46</v>
      </c>
      <c r="B118" s="92" t="s">
        <v>260</v>
      </c>
      <c r="C118" s="64">
        <v>181</v>
      </c>
      <c r="D118" s="65" t="s">
        <v>311</v>
      </c>
      <c r="E118" s="65" t="s">
        <v>295</v>
      </c>
      <c r="F118" s="66"/>
      <c r="G118" s="116">
        <f>450/100</f>
        <v>4.5</v>
      </c>
      <c r="H118" s="117">
        <f>400/100</f>
        <v>4</v>
      </c>
      <c r="I118" s="118">
        <f t="shared" si="15"/>
        <v>18</v>
      </c>
      <c r="J118" s="119"/>
      <c r="K118" s="116"/>
      <c r="L118" s="117"/>
      <c r="M118" s="118"/>
      <c r="N118" s="119"/>
      <c r="O118" s="116"/>
      <c r="P118" s="117"/>
      <c r="Q118" s="118"/>
      <c r="R118" s="120"/>
      <c r="S118" s="121"/>
      <c r="T118" s="117"/>
      <c r="U118" s="118"/>
      <c r="V118" s="66"/>
      <c r="W118" s="145"/>
      <c r="X118" s="74"/>
      <c r="Y118" s="74"/>
      <c r="Z118" s="145"/>
      <c r="AA118" s="66"/>
      <c r="AB118" s="110">
        <v>1</v>
      </c>
      <c r="AC118" s="100" t="s">
        <v>399</v>
      </c>
      <c r="AD118" s="92" t="s">
        <v>377</v>
      </c>
      <c r="AE118" s="90"/>
      <c r="AF118" s="90"/>
    </row>
    <row r="119" spans="1:32" x14ac:dyDescent="0.2">
      <c r="A119" s="115">
        <v>47</v>
      </c>
      <c r="B119" s="92" t="s">
        <v>260</v>
      </c>
      <c r="C119" s="64">
        <v>183</v>
      </c>
      <c r="D119" s="65" t="s">
        <v>312</v>
      </c>
      <c r="E119" s="65" t="s">
        <v>292</v>
      </c>
      <c r="G119" s="116">
        <f>360/100</f>
        <v>3.6</v>
      </c>
      <c r="H119" s="117">
        <f t="shared" ref="H119:H120" si="24">500/100</f>
        <v>5</v>
      </c>
      <c r="I119" s="118">
        <f t="shared" si="15"/>
        <v>18</v>
      </c>
      <c r="J119" s="119"/>
      <c r="K119" s="116"/>
      <c r="L119" s="117"/>
      <c r="M119" s="118"/>
      <c r="N119" s="119"/>
      <c r="O119" s="116"/>
      <c r="P119" s="117"/>
      <c r="Q119" s="118"/>
      <c r="R119" s="120"/>
      <c r="S119" s="121"/>
      <c r="T119" s="117"/>
      <c r="U119" s="118"/>
      <c r="W119" s="65"/>
      <c r="X119" s="65"/>
      <c r="Y119" s="65"/>
      <c r="Z119" s="65"/>
      <c r="AB119" s="112">
        <v>2</v>
      </c>
      <c r="AC119" s="100" t="s">
        <v>399</v>
      </c>
      <c r="AD119" s="92" t="s">
        <v>378</v>
      </c>
    </row>
    <row r="120" spans="1:32" x14ac:dyDescent="0.2">
      <c r="A120" s="115">
        <v>48</v>
      </c>
      <c r="B120" s="92" t="s">
        <v>260</v>
      </c>
      <c r="C120" s="64">
        <v>184</v>
      </c>
      <c r="D120" s="65" t="s">
        <v>313</v>
      </c>
      <c r="E120" s="65" t="s">
        <v>292</v>
      </c>
      <c r="F120" s="66"/>
      <c r="G120" s="116">
        <f>350/100</f>
        <v>3.5</v>
      </c>
      <c r="H120" s="117">
        <f t="shared" si="24"/>
        <v>5</v>
      </c>
      <c r="I120" s="118">
        <f t="shared" si="15"/>
        <v>17.5</v>
      </c>
      <c r="J120" s="119"/>
      <c r="K120" s="116"/>
      <c r="L120" s="117"/>
      <c r="M120" s="118"/>
      <c r="N120" s="119"/>
      <c r="O120" s="116"/>
      <c r="P120" s="117"/>
      <c r="Q120" s="118"/>
      <c r="R120" s="120"/>
      <c r="S120" s="121"/>
      <c r="T120" s="117"/>
      <c r="U120" s="118"/>
      <c r="V120" s="66"/>
      <c r="W120" s="145"/>
      <c r="X120" s="74"/>
      <c r="Y120" s="74"/>
      <c r="Z120" s="145"/>
      <c r="AA120" s="66"/>
      <c r="AB120" s="109"/>
      <c r="AC120" s="110"/>
      <c r="AD120" s="92" t="s">
        <v>379</v>
      </c>
      <c r="AE120" s="91"/>
      <c r="AF120" s="91"/>
    </row>
    <row r="121" spans="1:32" x14ac:dyDescent="0.2">
      <c r="A121" s="115">
        <v>2</v>
      </c>
      <c r="B121" s="92" t="s">
        <v>260</v>
      </c>
      <c r="C121" s="64">
        <v>185</v>
      </c>
      <c r="D121" s="65" t="s">
        <v>314</v>
      </c>
      <c r="E121" s="65" t="s">
        <v>292</v>
      </c>
      <c r="F121" s="66"/>
      <c r="G121" s="116">
        <f t="shared" ref="G121:G122" si="25">380/100</f>
        <v>3.8</v>
      </c>
      <c r="H121" s="117">
        <f>450/100</f>
        <v>4.5</v>
      </c>
      <c r="I121" s="118">
        <f t="shared" si="15"/>
        <v>17.099999999999998</v>
      </c>
      <c r="J121" s="119"/>
      <c r="K121" s="116"/>
      <c r="L121" s="117"/>
      <c r="M121" s="118"/>
      <c r="N121" s="119"/>
      <c r="O121" s="116"/>
      <c r="P121" s="117"/>
      <c r="Q121" s="118"/>
      <c r="R121" s="120"/>
      <c r="S121" s="121"/>
      <c r="T121" s="117"/>
      <c r="U121" s="118"/>
      <c r="V121" s="66"/>
      <c r="W121" s="145"/>
      <c r="X121" s="74"/>
      <c r="Y121" s="74"/>
      <c r="Z121" s="145"/>
      <c r="AA121" s="66"/>
      <c r="AB121" s="110">
        <v>2</v>
      </c>
      <c r="AC121" s="100" t="s">
        <v>399</v>
      </c>
      <c r="AD121" s="92" t="s">
        <v>380</v>
      </c>
      <c r="AE121" s="91"/>
      <c r="AF121" s="91"/>
    </row>
    <row r="122" spans="1:32" x14ac:dyDescent="0.2">
      <c r="A122" s="115">
        <v>50</v>
      </c>
      <c r="B122" s="92" t="s">
        <v>260</v>
      </c>
      <c r="C122" s="64">
        <v>187</v>
      </c>
      <c r="D122" s="65" t="s">
        <v>315</v>
      </c>
      <c r="E122" s="65" t="s">
        <v>300</v>
      </c>
      <c r="F122" s="66"/>
      <c r="G122" s="116">
        <f t="shared" si="25"/>
        <v>3.8</v>
      </c>
      <c r="H122" s="117">
        <f>800/100</f>
        <v>8</v>
      </c>
      <c r="I122" s="118">
        <f t="shared" si="15"/>
        <v>30.4</v>
      </c>
      <c r="J122" s="119"/>
      <c r="K122" s="116"/>
      <c r="L122" s="117"/>
      <c r="M122" s="118"/>
      <c r="N122" s="119"/>
      <c r="O122" s="116"/>
      <c r="P122" s="117"/>
      <c r="Q122" s="118"/>
      <c r="R122" s="120"/>
      <c r="S122" s="121"/>
      <c r="T122" s="117"/>
      <c r="U122" s="118"/>
      <c r="V122" s="66"/>
      <c r="W122" s="145"/>
      <c r="X122" s="74"/>
      <c r="Y122" s="74"/>
      <c r="Z122" s="145"/>
      <c r="AA122" s="66"/>
      <c r="AB122" s="110">
        <v>2</v>
      </c>
      <c r="AC122" s="100" t="s">
        <v>399</v>
      </c>
      <c r="AD122" s="92" t="s">
        <v>381</v>
      </c>
      <c r="AE122" s="91"/>
      <c r="AF122" s="91"/>
    </row>
    <row r="123" spans="1:32" x14ac:dyDescent="0.2">
      <c r="A123" s="115">
        <v>51</v>
      </c>
      <c r="B123" s="92" t="s">
        <v>260</v>
      </c>
      <c r="C123" s="64">
        <v>188</v>
      </c>
      <c r="D123" s="65" t="s">
        <v>316</v>
      </c>
      <c r="E123" s="65" t="s">
        <v>271</v>
      </c>
      <c r="F123" s="66"/>
      <c r="G123" s="116">
        <f>360/100</f>
        <v>3.6</v>
      </c>
      <c r="H123" s="117">
        <f>850/100</f>
        <v>8.5</v>
      </c>
      <c r="I123" s="118">
        <f t="shared" si="15"/>
        <v>30.6</v>
      </c>
      <c r="J123" s="119"/>
      <c r="K123" s="116"/>
      <c r="L123" s="117"/>
      <c r="M123" s="118"/>
      <c r="N123" s="119"/>
      <c r="O123" s="116"/>
      <c r="P123" s="117"/>
      <c r="Q123" s="118"/>
      <c r="R123" s="120"/>
      <c r="S123" s="121"/>
      <c r="T123" s="117"/>
      <c r="U123" s="118"/>
      <c r="V123" s="66"/>
      <c r="W123" s="145"/>
      <c r="X123" s="74"/>
      <c r="Y123" s="74"/>
      <c r="Z123" s="145"/>
      <c r="AA123" s="66"/>
      <c r="AB123" s="109"/>
      <c r="AC123" s="110"/>
      <c r="AD123" s="92" t="s">
        <v>382</v>
      </c>
      <c r="AE123" s="91"/>
      <c r="AF123" s="91"/>
    </row>
    <row r="124" spans="1:32" x14ac:dyDescent="0.2">
      <c r="A124" s="115">
        <v>52</v>
      </c>
      <c r="B124" s="92" t="s">
        <v>260</v>
      </c>
      <c r="C124" s="64">
        <v>189</v>
      </c>
      <c r="D124" s="65" t="s">
        <v>317</v>
      </c>
      <c r="E124" s="65" t="s">
        <v>291</v>
      </c>
      <c r="F124" s="66"/>
      <c r="G124" s="116">
        <f>700/100</f>
        <v>7</v>
      </c>
      <c r="H124" s="117">
        <f>500/100</f>
        <v>5</v>
      </c>
      <c r="I124" s="118">
        <f t="shared" si="15"/>
        <v>35</v>
      </c>
      <c r="J124" s="119"/>
      <c r="K124" s="116"/>
      <c r="L124" s="117"/>
      <c r="M124" s="118"/>
      <c r="N124" s="119"/>
      <c r="O124" s="116"/>
      <c r="P124" s="117"/>
      <c r="Q124" s="118"/>
      <c r="R124" s="120"/>
      <c r="S124" s="121"/>
      <c r="T124" s="117"/>
      <c r="U124" s="118"/>
      <c r="V124" s="66"/>
      <c r="W124" s="145"/>
      <c r="X124" s="74"/>
      <c r="Y124" s="74"/>
      <c r="Z124" s="145"/>
      <c r="AA124" s="66"/>
      <c r="AB124" s="109"/>
      <c r="AC124" s="110"/>
      <c r="AD124" s="92" t="s">
        <v>383</v>
      </c>
      <c r="AE124" s="90"/>
      <c r="AF124" s="90"/>
    </row>
    <row r="125" spans="1:32" x14ac:dyDescent="0.2">
      <c r="A125" s="115">
        <v>53</v>
      </c>
      <c r="B125" s="92" t="s">
        <v>260</v>
      </c>
      <c r="C125" s="64">
        <v>190</v>
      </c>
      <c r="D125" s="65" t="s">
        <v>318</v>
      </c>
      <c r="E125" s="65" t="s">
        <v>303</v>
      </c>
      <c r="G125" s="116">
        <f t="shared" ref="G125:G126" si="26">800/100</f>
        <v>8</v>
      </c>
      <c r="H125" s="117">
        <f>900/100</f>
        <v>9</v>
      </c>
      <c r="I125" s="118">
        <f t="shared" si="15"/>
        <v>72</v>
      </c>
      <c r="J125" s="119"/>
      <c r="K125" s="116"/>
      <c r="L125" s="117"/>
      <c r="M125" s="118"/>
      <c r="N125" s="119"/>
      <c r="O125" s="116"/>
      <c r="P125" s="117"/>
      <c r="Q125" s="118"/>
      <c r="R125" s="120"/>
      <c r="S125" s="121"/>
      <c r="T125" s="117"/>
      <c r="U125" s="118"/>
      <c r="W125" s="65"/>
      <c r="X125" s="65"/>
      <c r="Y125" s="65"/>
      <c r="Z125" s="65"/>
      <c r="AB125" s="109"/>
      <c r="AC125" s="110"/>
      <c r="AD125" s="92" t="s">
        <v>384</v>
      </c>
    </row>
    <row r="126" spans="1:32" x14ac:dyDescent="0.2">
      <c r="A126" s="115">
        <v>54</v>
      </c>
      <c r="B126" s="92" t="s">
        <v>260</v>
      </c>
      <c r="C126" s="64">
        <v>191</v>
      </c>
      <c r="D126" s="65" t="s">
        <v>319</v>
      </c>
      <c r="E126" s="65" t="s">
        <v>272</v>
      </c>
      <c r="F126" s="66"/>
      <c r="G126" s="116">
        <f t="shared" si="26"/>
        <v>8</v>
      </c>
      <c r="H126" s="117">
        <f>400/100</f>
        <v>4</v>
      </c>
      <c r="I126" s="118">
        <f t="shared" si="15"/>
        <v>32</v>
      </c>
      <c r="J126" s="119"/>
      <c r="K126" s="116"/>
      <c r="L126" s="117"/>
      <c r="M126" s="118"/>
      <c r="N126" s="119"/>
      <c r="O126" s="116"/>
      <c r="P126" s="117"/>
      <c r="Q126" s="118"/>
      <c r="R126" s="120"/>
      <c r="S126" s="121"/>
      <c r="T126" s="117"/>
      <c r="U126" s="118"/>
      <c r="V126" s="66"/>
      <c r="W126" s="145"/>
      <c r="X126" s="74"/>
      <c r="Y126" s="74"/>
      <c r="Z126" s="145"/>
      <c r="AA126" s="66"/>
      <c r="AB126" s="110">
        <v>3</v>
      </c>
      <c r="AC126" s="100" t="s">
        <v>399</v>
      </c>
      <c r="AD126" s="92" t="s">
        <v>385</v>
      </c>
      <c r="AE126" s="91"/>
      <c r="AF126" s="91"/>
    </row>
    <row r="127" spans="1:32" x14ac:dyDescent="0.2">
      <c r="A127" s="115">
        <v>55</v>
      </c>
      <c r="B127" s="92" t="s">
        <v>260</v>
      </c>
      <c r="C127" s="64">
        <v>196</v>
      </c>
      <c r="D127" s="65" t="s">
        <v>320</v>
      </c>
      <c r="E127" s="65" t="s">
        <v>303</v>
      </c>
      <c r="F127" s="66"/>
      <c r="G127" s="116">
        <f>475/100</f>
        <v>4.75</v>
      </c>
      <c r="H127" s="117">
        <f>1000/100</f>
        <v>10</v>
      </c>
      <c r="I127" s="118">
        <f t="shared" si="15"/>
        <v>47.5</v>
      </c>
      <c r="J127" s="119"/>
      <c r="K127" s="116"/>
      <c r="L127" s="117"/>
      <c r="M127" s="118"/>
      <c r="N127" s="119"/>
      <c r="O127" s="116"/>
      <c r="P127" s="117"/>
      <c r="Q127" s="118"/>
      <c r="R127" s="120"/>
      <c r="S127" s="121"/>
      <c r="T127" s="117"/>
      <c r="U127" s="118"/>
      <c r="V127" s="66"/>
      <c r="W127" s="145"/>
      <c r="X127" s="74"/>
      <c r="Y127" s="74"/>
      <c r="Z127" s="145"/>
      <c r="AA127" s="66"/>
      <c r="AB127" s="110">
        <v>2</v>
      </c>
      <c r="AC127" s="100" t="s">
        <v>399</v>
      </c>
      <c r="AD127" s="92" t="s">
        <v>386</v>
      </c>
      <c r="AE127" s="91"/>
      <c r="AF127" s="91"/>
    </row>
    <row r="128" spans="1:32" x14ac:dyDescent="0.2">
      <c r="A128" s="115">
        <v>56</v>
      </c>
      <c r="B128" s="92" t="s">
        <v>260</v>
      </c>
      <c r="C128" s="64">
        <v>200</v>
      </c>
      <c r="D128" s="65" t="s">
        <v>321</v>
      </c>
      <c r="E128" s="65" t="s">
        <v>262</v>
      </c>
      <c r="F128" s="66"/>
      <c r="G128" s="116">
        <v>3.6</v>
      </c>
      <c r="H128" s="117">
        <f>500/100</f>
        <v>5</v>
      </c>
      <c r="I128" s="118">
        <f t="shared" si="15"/>
        <v>18</v>
      </c>
      <c r="J128" s="119"/>
      <c r="K128" s="116"/>
      <c r="L128" s="117"/>
      <c r="M128" s="118"/>
      <c r="N128" s="119"/>
      <c r="O128" s="116"/>
      <c r="P128" s="117"/>
      <c r="Q128" s="118"/>
      <c r="R128" s="120"/>
      <c r="S128" s="125"/>
      <c r="T128" s="126"/>
      <c r="U128" s="127"/>
      <c r="V128" s="66"/>
      <c r="W128" s="145"/>
      <c r="X128" s="74"/>
      <c r="Y128" s="74"/>
      <c r="Z128" s="145"/>
      <c r="AA128" s="66"/>
      <c r="AB128" s="113"/>
      <c r="AC128" s="114"/>
      <c r="AD128" s="92" t="s">
        <v>387</v>
      </c>
      <c r="AE128" s="91"/>
      <c r="AF128" s="91"/>
    </row>
    <row r="129" spans="1:32" x14ac:dyDescent="0.2">
      <c r="A129" s="115">
        <v>57</v>
      </c>
      <c r="B129" s="92" t="s">
        <v>260</v>
      </c>
      <c r="C129" s="64">
        <v>203</v>
      </c>
      <c r="D129" s="65" t="s">
        <v>322</v>
      </c>
      <c r="E129" s="65" t="s">
        <v>303</v>
      </c>
      <c r="F129" s="66"/>
      <c r="G129" s="128">
        <v>8</v>
      </c>
      <c r="H129" s="129">
        <v>8.3000000000000007</v>
      </c>
      <c r="I129" s="130">
        <f t="shared" si="15"/>
        <v>66.400000000000006</v>
      </c>
      <c r="J129" s="119"/>
      <c r="K129" s="116"/>
      <c r="L129" s="117"/>
      <c r="M129" s="118"/>
      <c r="N129" s="119"/>
      <c r="O129" s="116"/>
      <c r="P129" s="117"/>
      <c r="Q129" s="118"/>
      <c r="R129" s="120"/>
      <c r="S129" s="121"/>
      <c r="T129" s="117"/>
      <c r="U129" s="118"/>
      <c r="V129" s="66"/>
      <c r="W129" s="145"/>
      <c r="X129" s="74"/>
      <c r="Y129" s="74"/>
      <c r="Z129" s="145"/>
      <c r="AA129" s="66"/>
      <c r="AB129" s="110">
        <v>3</v>
      </c>
      <c r="AC129" s="100" t="s">
        <v>399</v>
      </c>
      <c r="AD129" s="92" t="s">
        <v>388</v>
      </c>
      <c r="AE129" s="91"/>
      <c r="AF129" s="91"/>
    </row>
    <row r="130" spans="1:32" x14ac:dyDescent="0.2">
      <c r="A130" s="115">
        <v>58</v>
      </c>
      <c r="B130" s="92" t="s">
        <v>260</v>
      </c>
      <c r="C130" s="64">
        <v>204</v>
      </c>
      <c r="D130" s="65" t="s">
        <v>323</v>
      </c>
      <c r="E130" s="65" t="s">
        <v>299</v>
      </c>
      <c r="F130" s="66"/>
      <c r="G130" s="116">
        <f>800/100</f>
        <v>8</v>
      </c>
      <c r="H130" s="117">
        <f>810/100</f>
        <v>8.1</v>
      </c>
      <c r="I130" s="118">
        <f t="shared" si="15"/>
        <v>64.8</v>
      </c>
      <c r="J130" s="119"/>
      <c r="K130" s="116"/>
      <c r="L130" s="117"/>
      <c r="M130" s="118"/>
      <c r="N130" s="119"/>
      <c r="O130" s="116"/>
      <c r="P130" s="117"/>
      <c r="Q130" s="118"/>
      <c r="R130" s="120"/>
      <c r="S130" s="121"/>
      <c r="T130" s="117"/>
      <c r="U130" s="118"/>
      <c r="V130" s="66"/>
      <c r="W130" s="145"/>
      <c r="X130" s="74"/>
      <c r="Y130" s="74"/>
      <c r="Z130" s="145"/>
      <c r="AA130" s="66"/>
      <c r="AB130" s="109"/>
      <c r="AC130" s="110"/>
      <c r="AD130" s="92" t="s">
        <v>389</v>
      </c>
      <c r="AE130" s="90"/>
      <c r="AF130" s="90"/>
    </row>
    <row r="131" spans="1:32" x14ac:dyDescent="0.2">
      <c r="A131" s="115">
        <v>59</v>
      </c>
      <c r="B131" s="92" t="s">
        <v>260</v>
      </c>
      <c r="C131" s="64">
        <v>206</v>
      </c>
      <c r="D131" s="65" t="s">
        <v>324</v>
      </c>
      <c r="E131" s="65" t="s">
        <v>282</v>
      </c>
      <c r="G131" s="116">
        <f>400/100</f>
        <v>4</v>
      </c>
      <c r="H131" s="117">
        <f>395/100</f>
        <v>3.95</v>
      </c>
      <c r="I131" s="118">
        <f t="shared" si="15"/>
        <v>15.8</v>
      </c>
      <c r="J131" s="119"/>
      <c r="K131" s="116"/>
      <c r="L131" s="117"/>
      <c r="M131" s="118"/>
      <c r="N131" s="119"/>
      <c r="O131" s="116"/>
      <c r="P131" s="117"/>
      <c r="Q131" s="118"/>
      <c r="R131" s="120"/>
      <c r="S131" s="121"/>
      <c r="T131" s="117"/>
      <c r="U131" s="118"/>
      <c r="W131" s="65"/>
      <c r="X131" s="65"/>
      <c r="Y131" s="65"/>
      <c r="Z131" s="65"/>
      <c r="AB131" s="112">
        <v>1</v>
      </c>
      <c r="AC131" s="110" t="s">
        <v>399</v>
      </c>
      <c r="AD131" s="92" t="s">
        <v>390</v>
      </c>
    </row>
    <row r="132" spans="1:32" x14ac:dyDescent="0.2">
      <c r="A132" s="115">
        <v>60</v>
      </c>
      <c r="B132" s="92" t="s">
        <v>260</v>
      </c>
      <c r="C132" s="64">
        <v>209</v>
      </c>
      <c r="D132" s="65" t="s">
        <v>325</v>
      </c>
      <c r="E132" s="65" t="s">
        <v>271</v>
      </c>
      <c r="F132" s="66"/>
      <c r="G132" s="116">
        <f>380/100</f>
        <v>3.8</v>
      </c>
      <c r="H132" s="117">
        <f>600/100</f>
        <v>6</v>
      </c>
      <c r="I132" s="118">
        <f t="shared" si="15"/>
        <v>22.799999999999997</v>
      </c>
      <c r="J132" s="119"/>
      <c r="K132" s="116"/>
      <c r="L132" s="117"/>
      <c r="M132" s="118"/>
      <c r="N132" s="119"/>
      <c r="O132" s="116"/>
      <c r="P132" s="117"/>
      <c r="Q132" s="118"/>
      <c r="R132" s="120"/>
      <c r="S132" s="121"/>
      <c r="T132" s="117"/>
      <c r="U132" s="118"/>
      <c r="V132" s="66"/>
      <c r="W132" s="145"/>
      <c r="X132" s="74"/>
      <c r="Y132" s="74"/>
      <c r="Z132" s="145"/>
      <c r="AA132" s="66"/>
      <c r="AB132" s="112"/>
      <c r="AC132" s="110"/>
      <c r="AD132" s="92" t="s">
        <v>391</v>
      </c>
      <c r="AE132" s="91"/>
      <c r="AF132" s="91"/>
    </row>
    <row r="133" spans="1:32" x14ac:dyDescent="0.2">
      <c r="A133" s="115">
        <v>61</v>
      </c>
      <c r="B133" s="92" t="s">
        <v>260</v>
      </c>
      <c r="C133" s="64">
        <v>210</v>
      </c>
      <c r="D133" s="65" t="s">
        <v>326</v>
      </c>
      <c r="E133" s="65" t="s">
        <v>274</v>
      </c>
      <c r="F133" s="66"/>
      <c r="G133" s="116">
        <f>800/100</f>
        <v>8</v>
      </c>
      <c r="H133" s="117">
        <f>395/100</f>
        <v>3.95</v>
      </c>
      <c r="I133" s="118">
        <f t="shared" si="15"/>
        <v>31.6</v>
      </c>
      <c r="J133" s="119"/>
      <c r="K133" s="116"/>
      <c r="L133" s="117"/>
      <c r="M133" s="118"/>
      <c r="N133" s="119"/>
      <c r="O133" s="116"/>
      <c r="P133" s="117"/>
      <c r="Q133" s="118"/>
      <c r="R133" s="120"/>
      <c r="S133" s="121"/>
      <c r="T133" s="117"/>
      <c r="U133" s="118"/>
      <c r="V133" s="66"/>
      <c r="W133" s="145"/>
      <c r="X133" s="74"/>
      <c r="Y133" s="74"/>
      <c r="Z133" s="145"/>
      <c r="AA133" s="66"/>
      <c r="AB133" s="112">
        <v>3</v>
      </c>
      <c r="AC133" s="100" t="s">
        <v>399</v>
      </c>
      <c r="AD133" s="92" t="s">
        <v>392</v>
      </c>
      <c r="AE133" s="91"/>
      <c r="AF133" s="91"/>
    </row>
    <row r="134" spans="1:32" x14ac:dyDescent="0.2">
      <c r="A134" s="115">
        <v>62</v>
      </c>
      <c r="B134" s="92" t="s">
        <v>260</v>
      </c>
      <c r="C134" s="64">
        <v>218</v>
      </c>
      <c r="D134" s="65" t="s">
        <v>327</v>
      </c>
      <c r="E134" s="65" t="s">
        <v>271</v>
      </c>
      <c r="F134" s="66"/>
      <c r="G134" s="116">
        <f>410/100</f>
        <v>4.0999999999999996</v>
      </c>
      <c r="H134" s="117">
        <f>560/100</f>
        <v>5.6</v>
      </c>
      <c r="I134" s="118">
        <f t="shared" si="15"/>
        <v>22.959999999999997</v>
      </c>
      <c r="J134" s="119"/>
      <c r="K134" s="116"/>
      <c r="L134" s="117"/>
      <c r="M134" s="118"/>
      <c r="N134" s="119"/>
      <c r="O134" s="116"/>
      <c r="P134" s="117"/>
      <c r="Q134" s="118"/>
      <c r="R134" s="120"/>
      <c r="S134" s="121"/>
      <c r="T134" s="117"/>
      <c r="U134" s="118"/>
      <c r="V134" s="66"/>
      <c r="W134" s="145"/>
      <c r="X134" s="74"/>
      <c r="Y134" s="74"/>
      <c r="Z134" s="145"/>
      <c r="AA134" s="66"/>
      <c r="AB134" s="112"/>
      <c r="AC134" s="110"/>
      <c r="AD134" s="92" t="s">
        <v>393</v>
      </c>
      <c r="AE134" s="91"/>
      <c r="AF134" s="91"/>
    </row>
    <row r="135" spans="1:32" x14ac:dyDescent="0.2">
      <c r="A135" s="115">
        <v>63</v>
      </c>
      <c r="B135" s="92" t="s">
        <v>260</v>
      </c>
      <c r="C135" s="64">
        <v>221</v>
      </c>
      <c r="D135" s="65" t="s">
        <v>328</v>
      </c>
      <c r="E135" s="65" t="s">
        <v>300</v>
      </c>
      <c r="F135" s="66"/>
      <c r="G135" s="116">
        <f t="shared" ref="G135:G136" si="27">380/100</f>
        <v>3.8</v>
      </c>
      <c r="H135" s="117">
        <f t="shared" ref="H135:H136" si="28">700/100</f>
        <v>7</v>
      </c>
      <c r="I135" s="118">
        <f t="shared" si="15"/>
        <v>26.599999999999998</v>
      </c>
      <c r="J135" s="119"/>
      <c r="K135" s="116"/>
      <c r="L135" s="117"/>
      <c r="M135" s="118"/>
      <c r="N135" s="119"/>
      <c r="O135" s="116"/>
      <c r="P135" s="117"/>
      <c r="Q135" s="118"/>
      <c r="R135" s="120"/>
      <c r="S135" s="121"/>
      <c r="T135" s="117"/>
      <c r="U135" s="118"/>
      <c r="V135" s="66"/>
      <c r="W135" s="145"/>
      <c r="X135" s="74"/>
      <c r="Y135" s="74"/>
      <c r="Z135" s="145"/>
      <c r="AA135" s="66"/>
      <c r="AB135" s="109"/>
      <c r="AC135" s="110"/>
      <c r="AD135" s="92" t="s">
        <v>394</v>
      </c>
      <c r="AE135" s="91"/>
      <c r="AF135" s="91"/>
    </row>
    <row r="136" spans="1:32" x14ac:dyDescent="0.2">
      <c r="A136" s="115">
        <v>64</v>
      </c>
      <c r="B136" s="92" t="s">
        <v>260</v>
      </c>
      <c r="C136" s="64">
        <v>223</v>
      </c>
      <c r="D136" s="65" t="s">
        <v>329</v>
      </c>
      <c r="E136" s="65" t="s">
        <v>265</v>
      </c>
      <c r="F136" s="66"/>
      <c r="G136" s="116">
        <f t="shared" si="27"/>
        <v>3.8</v>
      </c>
      <c r="H136" s="117">
        <f t="shared" si="28"/>
        <v>7</v>
      </c>
      <c r="I136" s="118">
        <f t="shared" si="15"/>
        <v>26.599999999999998</v>
      </c>
      <c r="J136" s="119"/>
      <c r="K136" s="116"/>
      <c r="L136" s="117"/>
      <c r="M136" s="118"/>
      <c r="N136" s="119"/>
      <c r="O136" s="116"/>
      <c r="P136" s="117"/>
      <c r="Q136" s="118"/>
      <c r="R136" s="120"/>
      <c r="S136" s="121"/>
      <c r="T136" s="117"/>
      <c r="U136" s="118"/>
      <c r="V136" s="66"/>
      <c r="W136" s="145"/>
      <c r="X136" s="74"/>
      <c r="Y136" s="74"/>
      <c r="Z136" s="145"/>
      <c r="AA136" s="66"/>
      <c r="AB136" s="110">
        <v>2</v>
      </c>
      <c r="AC136" s="167" t="s">
        <v>403</v>
      </c>
      <c r="AD136" s="92" t="s">
        <v>395</v>
      </c>
      <c r="AE136" s="90"/>
      <c r="AF136" s="90"/>
    </row>
    <row r="137" spans="1:32" x14ac:dyDescent="0.2">
      <c r="A137" s="115">
        <v>65</v>
      </c>
      <c r="B137" s="92" t="s">
        <v>260</v>
      </c>
      <c r="C137" s="64">
        <v>224</v>
      </c>
      <c r="D137" s="65" t="s">
        <v>330</v>
      </c>
      <c r="E137" s="65" t="s">
        <v>271</v>
      </c>
      <c r="G137" s="131">
        <f>780/100</f>
        <v>7.8</v>
      </c>
      <c r="H137" s="132">
        <f t="shared" ref="H137:H138" si="29">600/100</f>
        <v>6</v>
      </c>
      <c r="I137" s="133">
        <f t="shared" si="15"/>
        <v>46.8</v>
      </c>
      <c r="J137" s="119"/>
      <c r="K137" s="131"/>
      <c r="L137" s="132"/>
      <c r="M137" s="133"/>
      <c r="N137" s="119"/>
      <c r="O137" s="131"/>
      <c r="P137" s="132"/>
      <c r="Q137" s="133"/>
      <c r="R137" s="120"/>
      <c r="S137" s="134"/>
      <c r="T137" s="132"/>
      <c r="U137" s="133"/>
      <c r="W137" s="65"/>
      <c r="X137" s="65"/>
      <c r="Y137" s="65"/>
      <c r="Z137" s="65"/>
      <c r="AB137" s="109"/>
      <c r="AC137" s="110"/>
      <c r="AD137" s="92" t="s">
        <v>396</v>
      </c>
    </row>
    <row r="138" spans="1:32" x14ac:dyDescent="0.2">
      <c r="A138" s="115">
        <v>66</v>
      </c>
      <c r="B138" s="92" t="s">
        <v>260</v>
      </c>
      <c r="C138" s="64">
        <v>231</v>
      </c>
      <c r="D138" s="65" t="s">
        <v>331</v>
      </c>
      <c r="E138" s="65" t="s">
        <v>295</v>
      </c>
      <c r="F138" s="66"/>
      <c r="G138" s="135">
        <f>380/100</f>
        <v>3.8</v>
      </c>
      <c r="H138" s="136">
        <f t="shared" si="29"/>
        <v>6</v>
      </c>
      <c r="I138" s="137">
        <f t="shared" si="15"/>
        <v>22.799999999999997</v>
      </c>
      <c r="J138" s="138"/>
      <c r="K138" s="135"/>
      <c r="L138" s="136"/>
      <c r="M138" s="137"/>
      <c r="N138" s="138"/>
      <c r="O138" s="135"/>
      <c r="P138" s="136"/>
      <c r="Q138" s="137"/>
      <c r="R138" s="139"/>
      <c r="S138" s="140"/>
      <c r="T138" s="136"/>
      <c r="U138" s="137"/>
      <c r="V138" s="66"/>
      <c r="W138" s="145"/>
      <c r="X138" s="74"/>
      <c r="Y138" s="74"/>
      <c r="Z138" s="145"/>
      <c r="AA138" s="66"/>
      <c r="AB138" s="109"/>
      <c r="AC138" s="110"/>
      <c r="AD138" s="92" t="s">
        <v>397</v>
      </c>
      <c r="AE138" s="91"/>
      <c r="AF138" s="91"/>
    </row>
    <row r="139" spans="1:32" x14ac:dyDescent="0.2">
      <c r="A139" s="115">
        <v>1</v>
      </c>
      <c r="B139" s="92" t="s">
        <v>227</v>
      </c>
      <c r="C139" s="64">
        <v>182</v>
      </c>
      <c r="D139" s="65" t="s">
        <v>228</v>
      </c>
      <c r="E139" s="65" t="s">
        <v>229</v>
      </c>
      <c r="F139" s="66"/>
      <c r="G139" s="116">
        <f>950/100</f>
        <v>9.5</v>
      </c>
      <c r="H139" s="117">
        <f>400/100</f>
        <v>4</v>
      </c>
      <c r="I139" s="118">
        <f t="shared" si="15"/>
        <v>38</v>
      </c>
      <c r="J139" s="119"/>
      <c r="K139" s="116"/>
      <c r="L139" s="117"/>
      <c r="M139" s="118"/>
      <c r="N139" s="119"/>
      <c r="O139" s="116"/>
      <c r="P139" s="117"/>
      <c r="Q139" s="118"/>
      <c r="R139" s="120"/>
      <c r="S139" s="121"/>
      <c r="T139" s="117"/>
      <c r="U139" s="118"/>
      <c r="V139" s="66"/>
      <c r="W139" s="145"/>
      <c r="X139" s="74"/>
      <c r="Y139" s="74"/>
      <c r="Z139" s="145"/>
      <c r="AA139" s="66"/>
      <c r="AB139" s="112">
        <v>3</v>
      </c>
      <c r="AC139" s="100" t="s">
        <v>399</v>
      </c>
      <c r="AD139" s="92" t="s">
        <v>230</v>
      </c>
      <c r="AE139" s="91"/>
      <c r="AF139" s="91"/>
    </row>
    <row r="140" spans="1:32" x14ac:dyDescent="0.2">
      <c r="A140" s="115">
        <v>2</v>
      </c>
      <c r="B140" s="92" t="s">
        <v>227</v>
      </c>
      <c r="C140" s="64">
        <v>192</v>
      </c>
      <c r="D140" s="65" t="s">
        <v>229</v>
      </c>
      <c r="E140" s="65" t="s">
        <v>229</v>
      </c>
      <c r="F140" s="66"/>
      <c r="G140" s="116">
        <f t="shared" ref="G140:G141" si="30">380/100</f>
        <v>3.8</v>
      </c>
      <c r="H140" s="117">
        <f>800/100</f>
        <v>8</v>
      </c>
      <c r="I140" s="118">
        <f t="shared" ref="I140:I153" si="31">G140*H140</f>
        <v>30.4</v>
      </c>
      <c r="J140" s="119"/>
      <c r="K140" s="116"/>
      <c r="L140" s="117"/>
      <c r="M140" s="118"/>
      <c r="N140" s="119"/>
      <c r="O140" s="116"/>
      <c r="P140" s="117"/>
      <c r="Q140" s="118"/>
      <c r="R140" s="120"/>
      <c r="S140" s="121"/>
      <c r="T140" s="117"/>
      <c r="U140" s="118"/>
      <c r="V140" s="66"/>
      <c r="W140" s="145"/>
      <c r="X140" s="74"/>
      <c r="Y140" s="74"/>
      <c r="Z140" s="145"/>
      <c r="AA140" s="66"/>
      <c r="AB140" s="112"/>
      <c r="AC140" s="110"/>
      <c r="AD140" s="92" t="s">
        <v>231</v>
      </c>
      <c r="AE140" s="91"/>
      <c r="AF140" s="91"/>
    </row>
    <row r="141" spans="1:32" x14ac:dyDescent="0.2">
      <c r="A141" s="115">
        <v>3</v>
      </c>
      <c r="B141" s="92" t="s">
        <v>227</v>
      </c>
      <c r="C141" s="64">
        <v>193</v>
      </c>
      <c r="D141" s="65" t="s">
        <v>232</v>
      </c>
      <c r="E141" s="65" t="s">
        <v>229</v>
      </c>
      <c r="F141" s="66"/>
      <c r="G141" s="116">
        <f t="shared" si="30"/>
        <v>3.8</v>
      </c>
      <c r="H141" s="117">
        <f t="shared" ref="H141:H142" si="32">500/100</f>
        <v>5</v>
      </c>
      <c r="I141" s="118">
        <f t="shared" si="31"/>
        <v>19</v>
      </c>
      <c r="J141" s="119"/>
      <c r="K141" s="116"/>
      <c r="L141" s="117"/>
      <c r="M141" s="118"/>
      <c r="N141" s="119"/>
      <c r="O141" s="116"/>
      <c r="P141" s="117"/>
      <c r="Q141" s="118"/>
      <c r="R141" s="120"/>
      <c r="S141" s="121"/>
      <c r="T141" s="117"/>
      <c r="U141" s="118"/>
      <c r="V141" s="66"/>
      <c r="W141" s="145"/>
      <c r="X141" s="74"/>
      <c r="Y141" s="74"/>
      <c r="Z141" s="145"/>
      <c r="AA141" s="66"/>
      <c r="AB141" s="112">
        <v>2</v>
      </c>
      <c r="AC141" s="100" t="s">
        <v>399</v>
      </c>
      <c r="AD141" s="92" t="s">
        <v>233</v>
      </c>
      <c r="AE141" s="91"/>
      <c r="AF141" s="91"/>
    </row>
    <row r="142" spans="1:32" x14ac:dyDescent="0.2">
      <c r="A142" s="115">
        <v>4</v>
      </c>
      <c r="B142" s="92" t="s">
        <v>227</v>
      </c>
      <c r="C142" s="64">
        <v>194</v>
      </c>
      <c r="D142" s="65" t="s">
        <v>234</v>
      </c>
      <c r="E142" s="65" t="s">
        <v>234</v>
      </c>
      <c r="F142" s="66"/>
      <c r="G142" s="116">
        <v>3.8</v>
      </c>
      <c r="H142" s="117">
        <f t="shared" si="32"/>
        <v>5</v>
      </c>
      <c r="I142" s="118">
        <f t="shared" si="31"/>
        <v>19</v>
      </c>
      <c r="J142" s="119"/>
      <c r="K142" s="116"/>
      <c r="L142" s="117"/>
      <c r="M142" s="118"/>
      <c r="N142" s="119"/>
      <c r="O142" s="116"/>
      <c r="P142" s="117"/>
      <c r="Q142" s="118"/>
      <c r="R142" s="120"/>
      <c r="S142" s="121"/>
      <c r="T142" s="117"/>
      <c r="U142" s="118"/>
      <c r="V142" s="66"/>
      <c r="W142" s="145"/>
      <c r="X142" s="74"/>
      <c r="Y142" s="74"/>
      <c r="Z142" s="145"/>
      <c r="AA142" s="66"/>
      <c r="AB142" s="112">
        <v>2</v>
      </c>
      <c r="AC142" s="100" t="s">
        <v>399</v>
      </c>
      <c r="AD142" s="92" t="s">
        <v>235</v>
      </c>
      <c r="AE142" s="91"/>
      <c r="AF142" s="91"/>
    </row>
    <row r="143" spans="1:32" x14ac:dyDescent="0.2">
      <c r="A143" s="115">
        <v>5</v>
      </c>
      <c r="B143" s="92" t="s">
        <v>227</v>
      </c>
      <c r="C143" s="64">
        <v>195</v>
      </c>
      <c r="D143" s="65" t="s">
        <v>236</v>
      </c>
      <c r="E143" s="65" t="s">
        <v>237</v>
      </c>
      <c r="F143" s="66"/>
      <c r="G143" s="116">
        <f>370/100</f>
        <v>3.7</v>
      </c>
      <c r="H143" s="117">
        <f>800/100</f>
        <v>8</v>
      </c>
      <c r="I143" s="118">
        <f t="shared" si="31"/>
        <v>29.6</v>
      </c>
      <c r="J143" s="119"/>
      <c r="K143" s="116"/>
      <c r="L143" s="117"/>
      <c r="M143" s="118"/>
      <c r="N143" s="119"/>
      <c r="O143" s="116"/>
      <c r="P143" s="117"/>
      <c r="Q143" s="118"/>
      <c r="R143" s="120"/>
      <c r="S143" s="121"/>
      <c r="T143" s="117"/>
      <c r="U143" s="118"/>
      <c r="V143" s="66"/>
      <c r="W143" s="145"/>
      <c r="X143" s="74"/>
      <c r="Y143" s="74"/>
      <c r="Z143" s="145"/>
      <c r="AA143" s="66"/>
      <c r="AB143" s="112">
        <v>2</v>
      </c>
      <c r="AC143" s="100" t="s">
        <v>399</v>
      </c>
      <c r="AD143" s="92" t="s">
        <v>238</v>
      </c>
      <c r="AE143" s="91"/>
      <c r="AF143" s="91"/>
    </row>
    <row r="144" spans="1:32" x14ac:dyDescent="0.2">
      <c r="A144" s="115">
        <v>6</v>
      </c>
      <c r="B144" s="92" t="s">
        <v>227</v>
      </c>
      <c r="C144" s="64">
        <v>199</v>
      </c>
      <c r="D144" s="65" t="s">
        <v>239</v>
      </c>
      <c r="E144" s="65" t="s">
        <v>237</v>
      </c>
      <c r="F144" s="66"/>
      <c r="G144" s="116">
        <f>380/100</f>
        <v>3.8</v>
      </c>
      <c r="H144" s="117">
        <f>400/100</f>
        <v>4</v>
      </c>
      <c r="I144" s="118">
        <f t="shared" si="31"/>
        <v>15.2</v>
      </c>
      <c r="J144" s="119"/>
      <c r="K144" s="116"/>
      <c r="L144" s="117"/>
      <c r="M144" s="118"/>
      <c r="N144" s="119"/>
      <c r="O144" s="116"/>
      <c r="P144" s="117"/>
      <c r="Q144" s="118"/>
      <c r="R144" s="120"/>
      <c r="S144" s="121"/>
      <c r="T144" s="117"/>
      <c r="U144" s="118"/>
      <c r="V144" s="66"/>
      <c r="W144" s="145"/>
      <c r="X144" s="74"/>
      <c r="Y144" s="74"/>
      <c r="Z144" s="145"/>
      <c r="AA144" s="66"/>
      <c r="AB144" s="109"/>
      <c r="AC144" s="110"/>
      <c r="AD144" s="92" t="s">
        <v>240</v>
      </c>
      <c r="AE144" s="91"/>
      <c r="AF144" s="91"/>
    </row>
    <row r="145" spans="1:32" x14ac:dyDescent="0.2">
      <c r="A145" s="115">
        <v>7</v>
      </c>
      <c r="B145" s="92" t="s">
        <v>227</v>
      </c>
      <c r="C145" s="64">
        <v>205</v>
      </c>
      <c r="D145" s="65" t="s">
        <v>241</v>
      </c>
      <c r="E145" s="65" t="s">
        <v>241</v>
      </c>
      <c r="F145" s="66"/>
      <c r="G145" s="116">
        <f>800/100</f>
        <v>8</v>
      </c>
      <c r="H145" s="117">
        <f>500/100</f>
        <v>5</v>
      </c>
      <c r="I145" s="118">
        <f t="shared" si="31"/>
        <v>40</v>
      </c>
      <c r="J145" s="119"/>
      <c r="K145" s="116"/>
      <c r="L145" s="117"/>
      <c r="M145" s="118"/>
      <c r="N145" s="119"/>
      <c r="O145" s="116"/>
      <c r="P145" s="117"/>
      <c r="Q145" s="118"/>
      <c r="R145" s="120"/>
      <c r="S145" s="121"/>
      <c r="T145" s="117"/>
      <c r="U145" s="118"/>
      <c r="V145" s="66"/>
      <c r="W145" s="145"/>
      <c r="X145" s="74"/>
      <c r="Y145" s="74"/>
      <c r="Z145" s="145"/>
      <c r="AA145" s="66"/>
      <c r="AB145" s="109"/>
      <c r="AC145" s="110"/>
      <c r="AD145" s="92" t="s">
        <v>242</v>
      </c>
      <c r="AE145" s="91"/>
      <c r="AF145" s="91"/>
    </row>
    <row r="146" spans="1:32" x14ac:dyDescent="0.2">
      <c r="A146" s="115">
        <v>8</v>
      </c>
      <c r="B146" s="92" t="s">
        <v>227</v>
      </c>
      <c r="C146" s="64">
        <v>211</v>
      </c>
      <c r="D146" s="65" t="s">
        <v>243</v>
      </c>
      <c r="E146" s="65" t="s">
        <v>237</v>
      </c>
      <c r="F146" s="66"/>
      <c r="G146" s="116">
        <f>380/100</f>
        <v>3.8</v>
      </c>
      <c r="H146" s="117">
        <f>600/100</f>
        <v>6</v>
      </c>
      <c r="I146" s="118">
        <f t="shared" si="31"/>
        <v>22.799999999999997</v>
      </c>
      <c r="J146" s="119"/>
      <c r="K146" s="116"/>
      <c r="L146" s="117"/>
      <c r="M146" s="118"/>
      <c r="N146" s="119"/>
      <c r="O146" s="116"/>
      <c r="P146" s="117"/>
      <c r="Q146" s="118"/>
      <c r="R146" s="120"/>
      <c r="S146" s="121"/>
      <c r="T146" s="117"/>
      <c r="U146" s="118"/>
      <c r="V146" s="66"/>
      <c r="W146" s="145"/>
      <c r="X146" s="74"/>
      <c r="Y146" s="74"/>
      <c r="Z146" s="145"/>
      <c r="AA146" s="66"/>
      <c r="AB146" s="109"/>
      <c r="AC146" s="110"/>
      <c r="AD146" s="92" t="s">
        <v>244</v>
      </c>
      <c r="AE146" s="91"/>
      <c r="AF146" s="91"/>
    </row>
    <row r="147" spans="1:32" x14ac:dyDescent="0.2">
      <c r="A147" s="115">
        <v>9</v>
      </c>
      <c r="B147" s="92" t="s">
        <v>227</v>
      </c>
      <c r="C147" s="64">
        <v>212</v>
      </c>
      <c r="D147" s="65" t="s">
        <v>245</v>
      </c>
      <c r="E147" s="65" t="s">
        <v>237</v>
      </c>
      <c r="F147" s="66"/>
      <c r="G147" s="116">
        <f>390/100</f>
        <v>3.9</v>
      </c>
      <c r="H147" s="117">
        <f>350/100</f>
        <v>3.5</v>
      </c>
      <c r="I147" s="118">
        <f t="shared" si="31"/>
        <v>13.65</v>
      </c>
      <c r="J147" s="119"/>
      <c r="K147" s="116"/>
      <c r="L147" s="117"/>
      <c r="M147" s="118"/>
      <c r="N147" s="119"/>
      <c r="O147" s="116"/>
      <c r="P147" s="117"/>
      <c r="Q147" s="118"/>
      <c r="R147" s="120"/>
      <c r="S147" s="121"/>
      <c r="T147" s="117"/>
      <c r="U147" s="118"/>
      <c r="V147" s="66"/>
      <c r="W147" s="145"/>
      <c r="X147" s="74"/>
      <c r="Y147" s="74"/>
      <c r="Z147" s="145"/>
      <c r="AA147" s="66"/>
      <c r="AB147" s="109"/>
      <c r="AC147" s="110"/>
      <c r="AD147" s="92" t="s">
        <v>246</v>
      </c>
      <c r="AE147" s="91"/>
      <c r="AF147" s="91"/>
    </row>
    <row r="148" spans="1:32" x14ac:dyDescent="0.2">
      <c r="A148" s="115">
        <v>10</v>
      </c>
      <c r="B148" s="92" t="s">
        <v>227</v>
      </c>
      <c r="C148" s="64">
        <v>215</v>
      </c>
      <c r="D148" s="65" t="s">
        <v>247</v>
      </c>
      <c r="E148" s="65" t="s">
        <v>237</v>
      </c>
      <c r="F148" s="66"/>
      <c r="G148" s="116">
        <f>370/100</f>
        <v>3.7</v>
      </c>
      <c r="H148" s="117">
        <f t="shared" ref="H148:H149" si="33">400/100</f>
        <v>4</v>
      </c>
      <c r="I148" s="118">
        <f t="shared" si="31"/>
        <v>14.8</v>
      </c>
      <c r="J148" s="119"/>
      <c r="K148" s="116"/>
      <c r="L148" s="117"/>
      <c r="M148" s="118"/>
      <c r="N148" s="119"/>
      <c r="O148" s="116"/>
      <c r="P148" s="117"/>
      <c r="Q148" s="118"/>
      <c r="R148" s="120"/>
      <c r="S148" s="121"/>
      <c r="T148" s="117"/>
      <c r="U148" s="118"/>
      <c r="V148" s="66"/>
      <c r="W148" s="145"/>
      <c r="X148" s="74"/>
      <c r="Y148" s="74"/>
      <c r="Z148" s="145"/>
      <c r="AA148" s="66"/>
      <c r="AB148" s="109"/>
      <c r="AC148" s="110"/>
      <c r="AD148" s="92" t="s">
        <v>248</v>
      </c>
      <c r="AE148" s="91"/>
      <c r="AF148" s="91"/>
    </row>
    <row r="149" spans="1:32" x14ac:dyDescent="0.2">
      <c r="A149" s="115">
        <v>11</v>
      </c>
      <c r="B149" s="92" t="s">
        <v>227</v>
      </c>
      <c r="C149" s="64">
        <v>217</v>
      </c>
      <c r="D149" s="65" t="s">
        <v>249</v>
      </c>
      <c r="E149" s="65" t="s">
        <v>237</v>
      </c>
      <c r="F149" s="66"/>
      <c r="G149" s="116">
        <f>390/100</f>
        <v>3.9</v>
      </c>
      <c r="H149" s="117">
        <f t="shared" si="33"/>
        <v>4</v>
      </c>
      <c r="I149" s="118">
        <f t="shared" si="31"/>
        <v>15.6</v>
      </c>
      <c r="J149" s="119"/>
      <c r="K149" s="116"/>
      <c r="L149" s="117"/>
      <c r="M149" s="118"/>
      <c r="N149" s="119"/>
      <c r="O149" s="116"/>
      <c r="P149" s="117"/>
      <c r="Q149" s="118"/>
      <c r="R149" s="120"/>
      <c r="S149" s="121"/>
      <c r="T149" s="117"/>
      <c r="U149" s="118"/>
      <c r="V149" s="66"/>
      <c r="W149" s="145"/>
      <c r="X149" s="74"/>
      <c r="Y149" s="74"/>
      <c r="Z149" s="145"/>
      <c r="AA149" s="66"/>
      <c r="AB149" s="109"/>
      <c r="AC149" s="110"/>
      <c r="AD149" s="92" t="s">
        <v>250</v>
      </c>
      <c r="AE149" s="91"/>
      <c r="AF149" s="91"/>
    </row>
    <row r="150" spans="1:32" x14ac:dyDescent="0.2">
      <c r="A150" s="115">
        <v>12</v>
      </c>
      <c r="B150" s="92" t="s">
        <v>227</v>
      </c>
      <c r="C150" s="64">
        <v>220</v>
      </c>
      <c r="D150" s="65" t="s">
        <v>251</v>
      </c>
      <c r="E150" s="65" t="s">
        <v>252</v>
      </c>
      <c r="F150" s="66"/>
      <c r="G150" s="116">
        <f>380/100</f>
        <v>3.8</v>
      </c>
      <c r="H150" s="117">
        <f>600/100</f>
        <v>6</v>
      </c>
      <c r="I150" s="118">
        <f t="shared" si="31"/>
        <v>22.799999999999997</v>
      </c>
      <c r="J150" s="119"/>
      <c r="K150" s="116"/>
      <c r="L150" s="117"/>
      <c r="M150" s="118"/>
      <c r="N150" s="119"/>
      <c r="O150" s="116"/>
      <c r="P150" s="117"/>
      <c r="Q150" s="118"/>
      <c r="R150" s="120"/>
      <c r="S150" s="121"/>
      <c r="T150" s="117"/>
      <c r="U150" s="118"/>
      <c r="V150" s="66"/>
      <c r="W150" s="145"/>
      <c r="X150" s="74"/>
      <c r="Y150" s="74"/>
      <c r="Z150" s="145"/>
      <c r="AA150" s="66"/>
      <c r="AB150" s="109"/>
      <c r="AC150" s="110"/>
      <c r="AD150" s="92" t="s">
        <v>253</v>
      </c>
      <c r="AE150" s="91"/>
      <c r="AF150" s="91"/>
    </row>
    <row r="151" spans="1:32" x14ac:dyDescent="0.2">
      <c r="A151" s="115">
        <v>13</v>
      </c>
      <c r="B151" s="92" t="s">
        <v>227</v>
      </c>
      <c r="C151" s="64">
        <v>227</v>
      </c>
      <c r="D151" s="65" t="s">
        <v>254</v>
      </c>
      <c r="E151" s="65" t="s">
        <v>254</v>
      </c>
      <c r="F151" s="66"/>
      <c r="G151" s="116">
        <f>890/100</f>
        <v>8.9</v>
      </c>
      <c r="H151" s="117">
        <f>730/100</f>
        <v>7.3</v>
      </c>
      <c r="I151" s="118">
        <f t="shared" si="31"/>
        <v>64.97</v>
      </c>
      <c r="J151" s="119"/>
      <c r="K151" s="116"/>
      <c r="L151" s="117"/>
      <c r="M151" s="118"/>
      <c r="N151" s="119"/>
      <c r="O151" s="116"/>
      <c r="P151" s="117"/>
      <c r="Q151" s="118"/>
      <c r="R151" s="120"/>
      <c r="S151" s="121"/>
      <c r="T151" s="117"/>
      <c r="U151" s="118"/>
      <c r="V151" s="66"/>
      <c r="W151" s="145"/>
      <c r="X151" s="74"/>
      <c r="Y151" s="74"/>
      <c r="Z151" s="145"/>
      <c r="AA151" s="66"/>
      <c r="AB151" s="109"/>
      <c r="AC151" s="110"/>
      <c r="AD151" s="92" t="s">
        <v>255</v>
      </c>
      <c r="AE151" s="91"/>
      <c r="AF151" s="91"/>
    </row>
    <row r="152" spans="1:32" x14ac:dyDescent="0.2">
      <c r="A152" s="115">
        <v>14</v>
      </c>
      <c r="B152" s="92" t="s">
        <v>227</v>
      </c>
      <c r="C152" s="64">
        <v>236</v>
      </c>
      <c r="D152" s="65" t="s">
        <v>256</v>
      </c>
      <c r="E152" s="65" t="s">
        <v>256</v>
      </c>
      <c r="F152" s="66"/>
      <c r="G152" s="116">
        <f t="shared" ref="G152:G153" si="34">380/100</f>
        <v>3.8</v>
      </c>
      <c r="H152" s="117">
        <f t="shared" ref="H152:H153" si="35">400/100</f>
        <v>4</v>
      </c>
      <c r="I152" s="118">
        <f t="shared" si="31"/>
        <v>15.2</v>
      </c>
      <c r="J152" s="119"/>
      <c r="K152" s="116"/>
      <c r="L152" s="117"/>
      <c r="M152" s="118"/>
      <c r="N152" s="119"/>
      <c r="O152" s="116"/>
      <c r="P152" s="117"/>
      <c r="Q152" s="118"/>
      <c r="R152" s="120"/>
      <c r="S152" s="121"/>
      <c r="T152" s="117"/>
      <c r="U152" s="118"/>
      <c r="V152" s="66"/>
      <c r="W152" s="145"/>
      <c r="X152" s="74"/>
      <c r="Y152" s="74"/>
      <c r="Z152" s="145"/>
      <c r="AA152" s="66"/>
      <c r="AB152" s="109"/>
      <c r="AC152" s="110"/>
      <c r="AD152" s="92" t="s">
        <v>257</v>
      </c>
      <c r="AE152" s="91"/>
      <c r="AF152" s="91"/>
    </row>
    <row r="153" spans="1:32" x14ac:dyDescent="0.2">
      <c r="A153" s="115">
        <v>15</v>
      </c>
      <c r="B153" s="92" t="s">
        <v>227</v>
      </c>
      <c r="C153" s="64">
        <v>238</v>
      </c>
      <c r="D153" s="65" t="s">
        <v>258</v>
      </c>
      <c r="E153" s="65" t="s">
        <v>254</v>
      </c>
      <c r="F153" s="66"/>
      <c r="G153" s="116">
        <f t="shared" si="34"/>
        <v>3.8</v>
      </c>
      <c r="H153" s="117">
        <f t="shared" si="35"/>
        <v>4</v>
      </c>
      <c r="I153" s="118">
        <f t="shared" si="31"/>
        <v>15.2</v>
      </c>
      <c r="J153" s="119"/>
      <c r="K153" s="116"/>
      <c r="L153" s="117"/>
      <c r="M153" s="118"/>
      <c r="N153" s="119"/>
      <c r="O153" s="116"/>
      <c r="P153" s="117"/>
      <c r="Q153" s="118"/>
      <c r="R153" s="120"/>
      <c r="S153" s="121"/>
      <c r="T153" s="117"/>
      <c r="U153" s="118"/>
      <c r="V153" s="66"/>
      <c r="W153" s="145"/>
      <c r="X153" s="74"/>
      <c r="Y153" s="74"/>
      <c r="Z153" s="145"/>
      <c r="AA153" s="66"/>
      <c r="AB153" s="109"/>
      <c r="AC153" s="110"/>
      <c r="AD153" s="92" t="s">
        <v>259</v>
      </c>
      <c r="AE153" s="91"/>
      <c r="AF153" s="91"/>
    </row>
    <row r="154" spans="1:32" x14ac:dyDescent="0.2">
      <c r="B154" s="84"/>
      <c r="C154" s="85"/>
      <c r="F154" s="66"/>
      <c r="G154" s="86"/>
      <c r="H154" s="86"/>
      <c r="I154" s="66"/>
      <c r="J154" s="66"/>
      <c r="K154" s="86"/>
      <c r="L154" s="86"/>
      <c r="M154" s="66"/>
      <c r="N154" s="66"/>
      <c r="O154" s="86"/>
      <c r="P154" s="86"/>
      <c r="Q154" s="66"/>
      <c r="R154" s="66"/>
      <c r="S154" s="66"/>
      <c r="T154" s="87"/>
      <c r="U154" s="66"/>
      <c r="V154" s="66"/>
      <c r="W154" s="66"/>
      <c r="X154" s="87"/>
      <c r="Y154" s="87"/>
      <c r="Z154" s="66"/>
      <c r="AA154" s="66"/>
      <c r="AB154" s="88"/>
      <c r="AC154" s="88"/>
      <c r="AD154" s="89"/>
      <c r="AE154" s="90"/>
      <c r="AF154" s="90"/>
    </row>
  </sheetData>
  <autoFilter ref="A2:AD3">
    <filterColumn colId="6" showButton="0"/>
    <filterColumn colId="7" showButton="0"/>
    <filterColumn colId="10" showButton="0"/>
    <filterColumn colId="11" showButton="0"/>
    <filterColumn colId="14" showButton="0"/>
    <filterColumn colId="15" showButton="0"/>
    <filterColumn colId="18" showButton="0"/>
    <filterColumn colId="19" showButton="0"/>
    <filterColumn colId="22" showButton="0"/>
    <filterColumn colId="23" showButton="0"/>
    <filterColumn colId="24" showButton="0"/>
  </autoFilter>
  <mergeCells count="13">
    <mergeCell ref="G2:I2"/>
    <mergeCell ref="A2:A3"/>
    <mergeCell ref="B2:B3"/>
    <mergeCell ref="C2:C3"/>
    <mergeCell ref="D2:D3"/>
    <mergeCell ref="E2:E3"/>
    <mergeCell ref="AE2:AF2"/>
    <mergeCell ref="K2:M2"/>
    <mergeCell ref="O2:Q2"/>
    <mergeCell ref="S2:U2"/>
    <mergeCell ref="W2:Z2"/>
    <mergeCell ref="AB2:AB3"/>
    <mergeCell ref="AD2:AD3"/>
  </mergeCells>
  <pageMargins left="0.47" right="0.36" top="0.38" bottom="0.37" header="0.31496062992125984" footer="0.31496062992125984"/>
  <pageSetup paperSize="9" scale="4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J37"/>
  <sheetViews>
    <sheetView view="pageBreakPreview" zoomScaleNormal="85" zoomScaleSheetLayoutView="100" workbookViewId="0">
      <pane ySplit="4" topLeftCell="A26" activePane="bottomLeft" state="frozen"/>
      <selection pane="bottomLeft" activeCell="D36" sqref="D36"/>
    </sheetView>
  </sheetViews>
  <sheetFormatPr defaultColWidth="8.625" defaultRowHeight="21" x14ac:dyDescent="0.45"/>
  <cols>
    <col min="1" max="1" width="5.875" style="1" customWidth="1"/>
    <col min="2" max="3" width="38.875" style="2" customWidth="1"/>
    <col min="4" max="4" width="56.125" style="3" customWidth="1"/>
    <col min="5" max="5" width="6.875" style="1" customWidth="1"/>
    <col min="6" max="6" width="6.25" style="1" customWidth="1"/>
    <col min="7" max="7" width="8.625" style="1"/>
    <col min="8" max="8" width="10.625" style="1" customWidth="1"/>
    <col min="9" max="9" width="9" style="1" customWidth="1"/>
    <col min="10" max="10" width="10" style="1" customWidth="1"/>
    <col min="11" max="11" width="11.5" style="1" customWidth="1"/>
    <col min="12" max="12" width="20.75" style="1" customWidth="1"/>
    <col min="13" max="1024" width="8.625" style="1"/>
  </cols>
  <sheetData>
    <row r="1" spans="1:1024" x14ac:dyDescent="0.45">
      <c r="A1" s="161" t="s">
        <v>60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024" ht="46.35" customHeight="1" x14ac:dyDescent="0.45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</row>
    <row r="3" spans="1:1024" ht="19.899999999999999" customHeight="1" x14ac:dyDescent="0.45">
      <c r="A3" s="162" t="s">
        <v>0</v>
      </c>
      <c r="B3" s="162" t="s">
        <v>1</v>
      </c>
      <c r="C3" s="162" t="s">
        <v>2</v>
      </c>
      <c r="D3" s="162" t="s">
        <v>3</v>
      </c>
      <c r="E3" s="162" t="s">
        <v>4</v>
      </c>
      <c r="F3" s="162" t="s">
        <v>5</v>
      </c>
      <c r="G3" s="162" t="s">
        <v>6</v>
      </c>
      <c r="H3" s="162"/>
      <c r="I3" s="162" t="s">
        <v>7</v>
      </c>
      <c r="J3" s="162"/>
      <c r="K3" s="45" t="s">
        <v>8</v>
      </c>
      <c r="L3" s="162" t="s">
        <v>9</v>
      </c>
    </row>
    <row r="4" spans="1:1024" x14ac:dyDescent="0.45">
      <c r="A4" s="162"/>
      <c r="B4" s="162"/>
      <c r="C4" s="162"/>
      <c r="D4" s="162"/>
      <c r="E4" s="162"/>
      <c r="F4" s="162"/>
      <c r="G4" s="46" t="s">
        <v>10</v>
      </c>
      <c r="H4" s="46" t="s">
        <v>11</v>
      </c>
      <c r="I4" s="46" t="s">
        <v>10</v>
      </c>
      <c r="J4" s="46" t="s">
        <v>11</v>
      </c>
      <c r="K4" s="46" t="s">
        <v>12</v>
      </c>
      <c r="L4" s="162"/>
    </row>
    <row r="5" spans="1:1024" ht="19.899999999999999" customHeight="1" x14ac:dyDescent="0.45">
      <c r="A5" s="23">
        <v>1</v>
      </c>
      <c r="B5" s="159" t="s">
        <v>13</v>
      </c>
      <c r="C5" s="159"/>
      <c r="D5" s="159"/>
      <c r="E5" s="23"/>
      <c r="F5" s="23"/>
      <c r="G5" s="23"/>
      <c r="H5" s="23"/>
      <c r="I5" s="24"/>
      <c r="J5" s="24"/>
      <c r="K5" s="24"/>
      <c r="L5" s="23"/>
      <c r="M5" s="155" t="s">
        <v>14</v>
      </c>
    </row>
    <row r="6" spans="1:1024" s="34" customFormat="1" x14ac:dyDescent="0.45">
      <c r="A6" s="25">
        <v>1.1000000000000001</v>
      </c>
      <c r="B6" s="26" t="s">
        <v>19</v>
      </c>
      <c r="C6" s="26"/>
      <c r="D6" s="27"/>
      <c r="E6" s="28"/>
      <c r="F6" s="27"/>
      <c r="G6" s="29"/>
      <c r="H6" s="30"/>
      <c r="I6" s="31"/>
      <c r="J6" s="31"/>
      <c r="K6" s="32"/>
      <c r="L6" s="25"/>
      <c r="M6" s="155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</row>
    <row r="7" spans="1:1024" s="34" customFormat="1" x14ac:dyDescent="0.45">
      <c r="A7" s="27" t="s">
        <v>15</v>
      </c>
      <c r="B7" s="35" t="s">
        <v>37</v>
      </c>
      <c r="C7" s="35"/>
      <c r="D7" s="36" t="s">
        <v>38</v>
      </c>
      <c r="E7" s="28">
        <v>18.399999999999999</v>
      </c>
      <c r="F7" s="27" t="s">
        <v>16</v>
      </c>
      <c r="G7" s="29"/>
      <c r="H7" s="30">
        <f>+E7*G7</f>
        <v>0</v>
      </c>
      <c r="I7" s="31"/>
      <c r="J7" s="31">
        <f>+I7*E7</f>
        <v>0</v>
      </c>
      <c r="K7" s="32">
        <f>+H7+J7</f>
        <v>0</v>
      </c>
      <c r="L7" s="25"/>
      <c r="M7" s="155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</row>
    <row r="8" spans="1:1024" s="34" customFormat="1" ht="42" x14ac:dyDescent="0.45">
      <c r="A8" s="27" t="s">
        <v>39</v>
      </c>
      <c r="B8" s="35" t="s">
        <v>20</v>
      </c>
      <c r="C8" s="35" t="s">
        <v>21</v>
      </c>
      <c r="D8" s="36" t="s">
        <v>22</v>
      </c>
      <c r="E8" s="28">
        <v>18.399999999999999</v>
      </c>
      <c r="F8" s="27" t="s">
        <v>16</v>
      </c>
      <c r="G8" s="29"/>
      <c r="H8" s="30">
        <f>+E8*G8</f>
        <v>0</v>
      </c>
      <c r="I8" s="31"/>
      <c r="J8" s="31">
        <f>+I8*E8</f>
        <v>0</v>
      </c>
      <c r="K8" s="32">
        <f>+H8+J8</f>
        <v>0</v>
      </c>
      <c r="L8" s="25"/>
      <c r="M8" s="155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</row>
    <row r="9" spans="1:1024" s="34" customFormat="1" x14ac:dyDescent="0.45">
      <c r="A9" s="27" t="s">
        <v>18</v>
      </c>
      <c r="B9" s="35" t="s">
        <v>23</v>
      </c>
      <c r="C9" s="35"/>
      <c r="D9" s="36" t="s">
        <v>24</v>
      </c>
      <c r="E9" s="28">
        <v>18.399999999999999</v>
      </c>
      <c r="F9" s="27" t="s">
        <v>16</v>
      </c>
      <c r="G9" s="27"/>
      <c r="H9" s="30">
        <f>+E9*G9</f>
        <v>0</v>
      </c>
      <c r="I9" s="31"/>
      <c r="J9" s="31">
        <f>+I9*E9</f>
        <v>0</v>
      </c>
      <c r="K9" s="32">
        <f>+H9+J9</f>
        <v>0</v>
      </c>
      <c r="L9" s="27"/>
      <c r="M9" s="155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</row>
    <row r="10" spans="1:1024" s="34" customFormat="1" x14ac:dyDescent="0.45">
      <c r="A10" s="25">
        <v>1.2</v>
      </c>
      <c r="B10" s="26" t="s">
        <v>19</v>
      </c>
      <c r="C10" s="26"/>
      <c r="D10" s="27"/>
      <c r="E10" s="28"/>
      <c r="F10" s="27"/>
      <c r="G10" s="29"/>
      <c r="H10" s="30"/>
      <c r="I10" s="31"/>
      <c r="J10" s="31"/>
      <c r="K10" s="32"/>
      <c r="L10" s="25"/>
      <c r="M10" s="37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</row>
    <row r="11" spans="1:1024" s="34" customFormat="1" ht="63" x14ac:dyDescent="0.45">
      <c r="A11" s="27" t="s">
        <v>28</v>
      </c>
      <c r="B11" s="36" t="s">
        <v>42</v>
      </c>
      <c r="C11" s="36" t="s">
        <v>45</v>
      </c>
      <c r="D11" s="36" t="s">
        <v>17</v>
      </c>
      <c r="E11" s="38">
        <v>2</v>
      </c>
      <c r="F11" s="27" t="s">
        <v>41</v>
      </c>
      <c r="G11" s="29"/>
      <c r="H11" s="30">
        <f>+E11*G11</f>
        <v>0</v>
      </c>
      <c r="I11" s="31"/>
      <c r="J11" s="31">
        <f>+I11*E11</f>
        <v>0</v>
      </c>
      <c r="K11" s="32">
        <f>+H11+J11</f>
        <v>0</v>
      </c>
      <c r="L11" s="25"/>
      <c r="M11" s="37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</row>
    <row r="12" spans="1:1024" s="34" customFormat="1" x14ac:dyDescent="0.45">
      <c r="A12" s="27" t="s">
        <v>40</v>
      </c>
      <c r="B12" s="35" t="s">
        <v>43</v>
      </c>
      <c r="C12" s="35"/>
      <c r="D12" s="36" t="s">
        <v>44</v>
      </c>
      <c r="E12" s="28">
        <v>1</v>
      </c>
      <c r="F12" s="27" t="s">
        <v>33</v>
      </c>
      <c r="G12" s="29"/>
      <c r="H12" s="30">
        <f>+E12*G12</f>
        <v>0</v>
      </c>
      <c r="I12" s="31"/>
      <c r="J12" s="31">
        <f>+I12*E12</f>
        <v>0</v>
      </c>
      <c r="K12" s="32">
        <f>+H12+J12</f>
        <v>0</v>
      </c>
      <c r="L12" s="25"/>
      <c r="M12" s="37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</row>
    <row r="13" spans="1:1024" s="34" customFormat="1" ht="42" x14ac:dyDescent="0.45">
      <c r="A13" s="27" t="s">
        <v>40</v>
      </c>
      <c r="B13" s="35" t="s">
        <v>47</v>
      </c>
      <c r="C13" s="35"/>
      <c r="D13" s="36" t="s">
        <v>46</v>
      </c>
      <c r="E13" s="28">
        <v>2</v>
      </c>
      <c r="F13" s="27" t="s">
        <v>41</v>
      </c>
      <c r="G13" s="29"/>
      <c r="H13" s="30">
        <f>+E13*G13</f>
        <v>0</v>
      </c>
      <c r="I13" s="31"/>
      <c r="J13" s="31">
        <f>+I13*E13</f>
        <v>0</v>
      </c>
      <c r="K13" s="32">
        <f>+H13+J13</f>
        <v>0</v>
      </c>
      <c r="L13" s="25"/>
      <c r="M13" s="37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</row>
    <row r="14" spans="1:1024" ht="19.7" customHeight="1" x14ac:dyDescent="0.45">
      <c r="A14" s="39"/>
      <c r="B14" s="160" t="s">
        <v>25</v>
      </c>
      <c r="C14" s="160"/>
      <c r="D14" s="160"/>
      <c r="E14" s="160"/>
      <c r="F14" s="160"/>
      <c r="G14" s="160"/>
      <c r="H14" s="160"/>
      <c r="I14" s="160"/>
      <c r="J14" s="160"/>
      <c r="K14" s="40">
        <f>SUM(K7:K13)</f>
        <v>0</v>
      </c>
      <c r="L14" s="39"/>
      <c r="M14" s="4"/>
    </row>
    <row r="15" spans="1:1024" ht="19.899999999999999" customHeight="1" x14ac:dyDescent="0.45">
      <c r="A15" s="41">
        <v>2</v>
      </c>
      <c r="B15" s="154" t="s">
        <v>26</v>
      </c>
      <c r="C15" s="154"/>
      <c r="D15" s="154"/>
      <c r="E15" s="41"/>
      <c r="F15" s="41"/>
      <c r="G15" s="41"/>
      <c r="H15" s="41"/>
      <c r="I15" s="42"/>
      <c r="J15" s="42"/>
      <c r="K15" s="42"/>
      <c r="L15" s="41"/>
      <c r="M15" s="155" t="s">
        <v>27</v>
      </c>
    </row>
    <row r="16" spans="1:1024" s="34" customFormat="1" x14ac:dyDescent="0.45">
      <c r="A16" s="25">
        <v>2.1</v>
      </c>
      <c r="B16" s="26" t="s">
        <v>19</v>
      </c>
      <c r="C16" s="26"/>
      <c r="D16" s="27"/>
      <c r="E16" s="28"/>
      <c r="F16" s="27"/>
      <c r="G16" s="29"/>
      <c r="H16" s="30"/>
      <c r="I16" s="31"/>
      <c r="J16" s="31"/>
      <c r="K16" s="32"/>
      <c r="L16" s="25"/>
      <c r="M16" s="155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</row>
    <row r="17" spans="1:1024" s="34" customFormat="1" x14ac:dyDescent="0.45">
      <c r="A17" s="27" t="s">
        <v>48</v>
      </c>
      <c r="B17" s="35" t="s">
        <v>37</v>
      </c>
      <c r="C17" s="35"/>
      <c r="D17" s="36" t="s">
        <v>38</v>
      </c>
      <c r="E17" s="6">
        <v>25.3</v>
      </c>
      <c r="F17" s="27" t="s">
        <v>16</v>
      </c>
      <c r="G17" s="29"/>
      <c r="H17" s="30">
        <f>+E17*G17</f>
        <v>0</v>
      </c>
      <c r="I17" s="31"/>
      <c r="J17" s="31">
        <f>+I17*E17</f>
        <v>0</v>
      </c>
      <c r="K17" s="32">
        <f>+H17+J17</f>
        <v>0</v>
      </c>
      <c r="L17" s="25"/>
      <c r="M17" s="155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</row>
    <row r="18" spans="1:1024" s="34" customFormat="1" ht="42" x14ac:dyDescent="0.45">
      <c r="A18" s="27" t="s">
        <v>49</v>
      </c>
      <c r="B18" s="35" t="s">
        <v>20</v>
      </c>
      <c r="C18" s="35" t="s">
        <v>21</v>
      </c>
      <c r="D18" s="36" t="s">
        <v>22</v>
      </c>
      <c r="E18" s="6">
        <v>25.3</v>
      </c>
      <c r="F18" s="27" t="s">
        <v>16</v>
      </c>
      <c r="G18" s="29"/>
      <c r="H18" s="30">
        <f>+E18*G18</f>
        <v>0</v>
      </c>
      <c r="I18" s="31"/>
      <c r="J18" s="31">
        <f>+I18*E18</f>
        <v>0</v>
      </c>
      <c r="K18" s="32">
        <f>+H18+J18</f>
        <v>0</v>
      </c>
      <c r="L18" s="25"/>
      <c r="M18" s="155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</row>
    <row r="19" spans="1:1024" s="34" customFormat="1" x14ac:dyDescent="0.45">
      <c r="A19" s="27" t="s">
        <v>50</v>
      </c>
      <c r="B19" s="35" t="s">
        <v>23</v>
      </c>
      <c r="C19" s="35"/>
      <c r="D19" s="36" t="s">
        <v>24</v>
      </c>
      <c r="E19" s="6">
        <v>25.3</v>
      </c>
      <c r="F19" s="27" t="s">
        <v>16</v>
      </c>
      <c r="G19" s="27"/>
      <c r="H19" s="30">
        <f>+E19*G19</f>
        <v>0</v>
      </c>
      <c r="I19" s="31"/>
      <c r="J19" s="31">
        <f>+I19*E19</f>
        <v>0</v>
      </c>
      <c r="K19" s="32">
        <f>+H19+J19</f>
        <v>0</v>
      </c>
      <c r="L19" s="27"/>
      <c r="M19" s="155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</row>
    <row r="20" spans="1:1024" s="34" customFormat="1" x14ac:dyDescent="0.45">
      <c r="A20" s="25">
        <v>2.2000000000000002</v>
      </c>
      <c r="B20" s="26" t="s">
        <v>19</v>
      </c>
      <c r="C20" s="26"/>
      <c r="D20" s="27"/>
      <c r="E20" s="28"/>
      <c r="F20" s="27"/>
      <c r="G20" s="29"/>
      <c r="H20" s="30"/>
      <c r="I20" s="31"/>
      <c r="J20" s="31"/>
      <c r="K20" s="32"/>
      <c r="L20" s="25"/>
      <c r="M20" s="37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</row>
    <row r="21" spans="1:1024" s="34" customFormat="1" ht="63" x14ac:dyDescent="0.45">
      <c r="A21" s="27" t="s">
        <v>51</v>
      </c>
      <c r="B21" s="36" t="s">
        <v>42</v>
      </c>
      <c r="C21" s="36" t="s">
        <v>45</v>
      </c>
      <c r="D21" s="36" t="s">
        <v>17</v>
      </c>
      <c r="E21" s="38">
        <v>2</v>
      </c>
      <c r="F21" s="27" t="s">
        <v>41</v>
      </c>
      <c r="G21" s="29"/>
      <c r="H21" s="30">
        <f>+E21*G21</f>
        <v>0</v>
      </c>
      <c r="I21" s="31"/>
      <c r="J21" s="31">
        <f>+I21*E21</f>
        <v>0</v>
      </c>
      <c r="K21" s="32">
        <f>+H21+J21</f>
        <v>0</v>
      </c>
      <c r="L21" s="25"/>
      <c r="M21" s="37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</row>
    <row r="22" spans="1:1024" s="34" customFormat="1" x14ac:dyDescent="0.45">
      <c r="A22" s="27" t="s">
        <v>52</v>
      </c>
      <c r="B22" s="35" t="s">
        <v>43</v>
      </c>
      <c r="C22" s="35"/>
      <c r="D22" s="36" t="s">
        <v>44</v>
      </c>
      <c r="E22" s="28">
        <v>1</v>
      </c>
      <c r="F22" s="27" t="s">
        <v>33</v>
      </c>
      <c r="G22" s="29"/>
      <c r="H22" s="30">
        <f>+E22*G22</f>
        <v>0</v>
      </c>
      <c r="I22" s="31"/>
      <c r="J22" s="31">
        <f>+I22*E22</f>
        <v>0</v>
      </c>
      <c r="K22" s="32">
        <f>+H22+J22</f>
        <v>0</v>
      </c>
      <c r="L22" s="25"/>
      <c r="M22" s="37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</row>
    <row r="23" spans="1:1024" s="34" customFormat="1" ht="42" x14ac:dyDescent="0.45">
      <c r="A23" s="27" t="s">
        <v>53</v>
      </c>
      <c r="B23" s="35" t="s">
        <v>47</v>
      </c>
      <c r="C23" s="35"/>
      <c r="D23" s="36" t="s">
        <v>46</v>
      </c>
      <c r="E23" s="28">
        <v>2</v>
      </c>
      <c r="F23" s="27" t="s">
        <v>41</v>
      </c>
      <c r="G23" s="29"/>
      <c r="H23" s="30">
        <f>+E23*G23</f>
        <v>0</v>
      </c>
      <c r="I23" s="31"/>
      <c r="J23" s="31">
        <f>+I23*E23</f>
        <v>0</v>
      </c>
      <c r="K23" s="32">
        <f>+H23+J23</f>
        <v>0</v>
      </c>
      <c r="L23" s="25"/>
      <c r="M23" s="37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</row>
    <row r="24" spans="1:1024" ht="19.7" customHeight="1" x14ac:dyDescent="0.45">
      <c r="A24" s="43"/>
      <c r="B24" s="156" t="s">
        <v>29</v>
      </c>
      <c r="C24" s="156"/>
      <c r="D24" s="156"/>
      <c r="E24" s="156"/>
      <c r="F24" s="156"/>
      <c r="G24" s="156"/>
      <c r="H24" s="156"/>
      <c r="I24" s="156"/>
      <c r="J24" s="156"/>
      <c r="K24" s="44">
        <f>SUM(K17:K23)</f>
        <v>0</v>
      </c>
      <c r="L24" s="43"/>
      <c r="M24" s="4"/>
    </row>
    <row r="25" spans="1:1024" ht="19.899999999999999" customHeight="1" x14ac:dyDescent="0.45">
      <c r="A25" s="47">
        <v>3</v>
      </c>
      <c r="B25" s="157" t="s">
        <v>30</v>
      </c>
      <c r="C25" s="157"/>
      <c r="D25" s="157"/>
      <c r="E25" s="47"/>
      <c r="F25" s="47"/>
      <c r="G25" s="47"/>
      <c r="H25" s="47"/>
      <c r="I25" s="48"/>
      <c r="J25" s="48"/>
      <c r="K25" s="48"/>
      <c r="L25" s="47"/>
      <c r="M25" s="155" t="s">
        <v>31</v>
      </c>
    </row>
    <row r="26" spans="1:1024" s="34" customFormat="1" x14ac:dyDescent="0.45">
      <c r="A26" s="25">
        <v>3.1</v>
      </c>
      <c r="B26" s="26" t="s">
        <v>19</v>
      </c>
      <c r="C26" s="26"/>
      <c r="D26" s="27"/>
      <c r="E26" s="28"/>
      <c r="F26" s="27"/>
      <c r="G26" s="29"/>
      <c r="H26" s="30"/>
      <c r="I26" s="31"/>
      <c r="J26" s="31"/>
      <c r="K26" s="32"/>
      <c r="L26" s="25"/>
      <c r="M26" s="155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</row>
    <row r="27" spans="1:1024" s="34" customFormat="1" x14ac:dyDescent="0.45">
      <c r="A27" s="27" t="s">
        <v>54</v>
      </c>
      <c r="B27" s="35" t="s">
        <v>37</v>
      </c>
      <c r="C27" s="35"/>
      <c r="D27" s="36" t="s">
        <v>38</v>
      </c>
      <c r="E27" s="5">
        <v>29.9</v>
      </c>
      <c r="F27" s="27" t="s">
        <v>16</v>
      </c>
      <c r="G27" s="29"/>
      <c r="H27" s="30">
        <f>+E27*G27</f>
        <v>0</v>
      </c>
      <c r="I27" s="31"/>
      <c r="J27" s="31">
        <f>+I27*E27</f>
        <v>0</v>
      </c>
      <c r="K27" s="32">
        <f>+H27+J27</f>
        <v>0</v>
      </c>
      <c r="L27" s="25"/>
      <c r="M27" s="155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</row>
    <row r="28" spans="1:1024" s="34" customFormat="1" ht="42" x14ac:dyDescent="0.45">
      <c r="A28" s="27" t="s">
        <v>55</v>
      </c>
      <c r="B28" s="35" t="s">
        <v>20</v>
      </c>
      <c r="C28" s="35" t="s">
        <v>21</v>
      </c>
      <c r="D28" s="36" t="s">
        <v>22</v>
      </c>
      <c r="E28" s="5">
        <v>29.9</v>
      </c>
      <c r="F28" s="27" t="s">
        <v>16</v>
      </c>
      <c r="G28" s="29"/>
      <c r="H28" s="30">
        <f>+E28*G28</f>
        <v>0</v>
      </c>
      <c r="I28" s="31"/>
      <c r="J28" s="31">
        <f>+I28*E28</f>
        <v>0</v>
      </c>
      <c r="K28" s="32">
        <f>+H28+J28</f>
        <v>0</v>
      </c>
      <c r="L28" s="25"/>
      <c r="M28" s="155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</row>
    <row r="29" spans="1:1024" s="34" customFormat="1" x14ac:dyDescent="0.45">
      <c r="A29" s="27" t="s">
        <v>56</v>
      </c>
      <c r="B29" s="35" t="s">
        <v>23</v>
      </c>
      <c r="C29" s="35"/>
      <c r="D29" s="36" t="s">
        <v>24</v>
      </c>
      <c r="E29" s="5">
        <v>29.9</v>
      </c>
      <c r="F29" s="27" t="s">
        <v>16</v>
      </c>
      <c r="G29" s="27"/>
      <c r="H29" s="30">
        <f>+E29*G29</f>
        <v>0</v>
      </c>
      <c r="I29" s="31"/>
      <c r="J29" s="31">
        <f>+I29*E29</f>
        <v>0</v>
      </c>
      <c r="K29" s="32">
        <f>+H29+J29</f>
        <v>0</v>
      </c>
      <c r="L29" s="27"/>
      <c r="M29" s="155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</row>
    <row r="30" spans="1:1024" s="34" customFormat="1" x14ac:dyDescent="0.45">
      <c r="A30" s="25">
        <v>3.2</v>
      </c>
      <c r="B30" s="26" t="s">
        <v>19</v>
      </c>
      <c r="C30" s="26"/>
      <c r="D30" s="27"/>
      <c r="E30" s="28"/>
      <c r="F30" s="27"/>
      <c r="G30" s="29"/>
      <c r="H30" s="30"/>
      <c r="I30" s="31"/>
      <c r="J30" s="31"/>
      <c r="K30" s="32"/>
      <c r="L30" s="25"/>
      <c r="M30" s="37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</row>
    <row r="31" spans="1:1024" s="34" customFormat="1" ht="63" x14ac:dyDescent="0.45">
      <c r="A31" s="27" t="s">
        <v>57</v>
      </c>
      <c r="B31" s="36" t="s">
        <v>42</v>
      </c>
      <c r="C31" s="36" t="s">
        <v>45</v>
      </c>
      <c r="D31" s="36" t="s">
        <v>17</v>
      </c>
      <c r="E31" s="38">
        <v>2</v>
      </c>
      <c r="F31" s="27" t="s">
        <v>41</v>
      </c>
      <c r="G31" s="29"/>
      <c r="H31" s="30">
        <f>+E31*G31</f>
        <v>0</v>
      </c>
      <c r="I31" s="31"/>
      <c r="J31" s="31">
        <f>+I31*E31</f>
        <v>0</v>
      </c>
      <c r="K31" s="32">
        <f>+H31+J31</f>
        <v>0</v>
      </c>
      <c r="L31" s="25"/>
      <c r="M31" s="37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</row>
    <row r="32" spans="1:1024" s="34" customFormat="1" x14ac:dyDescent="0.45">
      <c r="A32" s="27" t="s">
        <v>58</v>
      </c>
      <c r="B32" s="35" t="s">
        <v>43</v>
      </c>
      <c r="C32" s="35"/>
      <c r="D32" s="36" t="s">
        <v>44</v>
      </c>
      <c r="E32" s="28">
        <v>1</v>
      </c>
      <c r="F32" s="27" t="s">
        <v>33</v>
      </c>
      <c r="G32" s="29"/>
      <c r="H32" s="30">
        <f>+E32*G32</f>
        <v>0</v>
      </c>
      <c r="I32" s="31"/>
      <c r="J32" s="31">
        <f>+I32*E32</f>
        <v>0</v>
      </c>
      <c r="K32" s="32">
        <f>+H32+J32</f>
        <v>0</v>
      </c>
      <c r="L32" s="25"/>
      <c r="M32" s="37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  <c r="AEH32" s="33"/>
      <c r="AEI32" s="33"/>
      <c r="AEJ32" s="33"/>
      <c r="AEK32" s="33"/>
      <c r="AEL32" s="33"/>
      <c r="AEM32" s="33"/>
      <c r="AEN32" s="33"/>
      <c r="AEO32" s="33"/>
      <c r="AEP32" s="33"/>
      <c r="AEQ32" s="33"/>
      <c r="AER32" s="33"/>
      <c r="AES32" s="33"/>
      <c r="AET32" s="33"/>
      <c r="AEU32" s="33"/>
      <c r="AEV32" s="33"/>
      <c r="AEW32" s="33"/>
      <c r="AEX32" s="33"/>
      <c r="AEY32" s="33"/>
      <c r="AEZ32" s="33"/>
      <c r="AFA32" s="33"/>
      <c r="AFB32" s="33"/>
      <c r="AFC32" s="33"/>
      <c r="AFD32" s="33"/>
      <c r="AFE32" s="33"/>
      <c r="AFF32" s="33"/>
      <c r="AFG32" s="33"/>
      <c r="AFH32" s="33"/>
      <c r="AFI32" s="33"/>
      <c r="AFJ32" s="33"/>
      <c r="AFK32" s="33"/>
      <c r="AFL32" s="33"/>
      <c r="AFM32" s="33"/>
      <c r="AFN32" s="33"/>
      <c r="AFO32" s="33"/>
      <c r="AFP32" s="33"/>
      <c r="AFQ32" s="33"/>
      <c r="AFR32" s="33"/>
      <c r="AFS32" s="33"/>
      <c r="AFT32" s="33"/>
      <c r="AFU32" s="33"/>
      <c r="AFV32" s="33"/>
      <c r="AFW32" s="33"/>
      <c r="AFX32" s="33"/>
      <c r="AFY32" s="33"/>
      <c r="AFZ32" s="33"/>
      <c r="AGA32" s="33"/>
      <c r="AGB32" s="33"/>
      <c r="AGC32" s="33"/>
      <c r="AGD32" s="33"/>
      <c r="AGE32" s="33"/>
      <c r="AGF32" s="33"/>
      <c r="AGG32" s="33"/>
      <c r="AGH32" s="33"/>
      <c r="AGI32" s="33"/>
      <c r="AGJ32" s="33"/>
      <c r="AGK32" s="33"/>
      <c r="AGL32" s="33"/>
      <c r="AGM32" s="33"/>
      <c r="AGN32" s="33"/>
      <c r="AGO32" s="33"/>
      <c r="AGP32" s="33"/>
      <c r="AGQ32" s="33"/>
      <c r="AGR32" s="33"/>
      <c r="AGS32" s="33"/>
      <c r="AGT32" s="33"/>
      <c r="AGU32" s="33"/>
      <c r="AGV32" s="33"/>
      <c r="AGW32" s="33"/>
      <c r="AGX32" s="33"/>
      <c r="AGY32" s="33"/>
      <c r="AGZ32" s="33"/>
      <c r="AHA32" s="33"/>
      <c r="AHB32" s="33"/>
      <c r="AHC32" s="33"/>
      <c r="AHD32" s="33"/>
      <c r="AHE32" s="33"/>
      <c r="AHF32" s="33"/>
      <c r="AHG32" s="33"/>
      <c r="AHH32" s="33"/>
      <c r="AHI32" s="33"/>
      <c r="AHJ32" s="33"/>
      <c r="AHK32" s="33"/>
      <c r="AHL32" s="33"/>
      <c r="AHM32" s="33"/>
      <c r="AHN32" s="33"/>
      <c r="AHO32" s="33"/>
      <c r="AHP32" s="33"/>
      <c r="AHQ32" s="33"/>
      <c r="AHR32" s="33"/>
      <c r="AHS32" s="33"/>
      <c r="AHT32" s="33"/>
      <c r="AHU32" s="33"/>
      <c r="AHV32" s="33"/>
      <c r="AHW32" s="33"/>
      <c r="AHX32" s="33"/>
      <c r="AHY32" s="33"/>
      <c r="AHZ32" s="33"/>
      <c r="AIA32" s="33"/>
      <c r="AIB32" s="33"/>
      <c r="AIC32" s="33"/>
      <c r="AID32" s="33"/>
      <c r="AIE32" s="33"/>
      <c r="AIF32" s="33"/>
      <c r="AIG32" s="33"/>
      <c r="AIH32" s="33"/>
      <c r="AII32" s="33"/>
      <c r="AIJ32" s="33"/>
      <c r="AIK32" s="33"/>
      <c r="AIL32" s="33"/>
      <c r="AIM32" s="33"/>
      <c r="AIN32" s="33"/>
      <c r="AIO32" s="33"/>
      <c r="AIP32" s="33"/>
      <c r="AIQ32" s="33"/>
      <c r="AIR32" s="33"/>
      <c r="AIS32" s="33"/>
      <c r="AIT32" s="33"/>
      <c r="AIU32" s="33"/>
      <c r="AIV32" s="33"/>
      <c r="AIW32" s="33"/>
      <c r="AIX32" s="33"/>
      <c r="AIY32" s="33"/>
      <c r="AIZ32" s="33"/>
      <c r="AJA32" s="33"/>
      <c r="AJB32" s="33"/>
      <c r="AJC32" s="33"/>
      <c r="AJD32" s="33"/>
      <c r="AJE32" s="33"/>
      <c r="AJF32" s="33"/>
      <c r="AJG32" s="33"/>
      <c r="AJH32" s="33"/>
      <c r="AJI32" s="33"/>
      <c r="AJJ32" s="33"/>
      <c r="AJK32" s="33"/>
      <c r="AJL32" s="33"/>
      <c r="AJM32" s="33"/>
      <c r="AJN32" s="33"/>
      <c r="AJO32" s="33"/>
      <c r="AJP32" s="33"/>
      <c r="AJQ32" s="33"/>
      <c r="AJR32" s="33"/>
      <c r="AJS32" s="33"/>
      <c r="AJT32" s="33"/>
      <c r="AJU32" s="33"/>
      <c r="AJV32" s="33"/>
      <c r="AJW32" s="33"/>
      <c r="AJX32" s="33"/>
      <c r="AJY32" s="33"/>
      <c r="AJZ32" s="33"/>
      <c r="AKA32" s="33"/>
      <c r="AKB32" s="33"/>
      <c r="AKC32" s="33"/>
      <c r="AKD32" s="33"/>
      <c r="AKE32" s="33"/>
      <c r="AKF32" s="33"/>
      <c r="AKG32" s="33"/>
      <c r="AKH32" s="33"/>
      <c r="AKI32" s="33"/>
      <c r="AKJ32" s="33"/>
      <c r="AKK32" s="33"/>
      <c r="AKL32" s="33"/>
      <c r="AKM32" s="33"/>
      <c r="AKN32" s="33"/>
      <c r="AKO32" s="33"/>
      <c r="AKP32" s="33"/>
      <c r="AKQ32" s="33"/>
      <c r="AKR32" s="33"/>
      <c r="AKS32" s="33"/>
      <c r="AKT32" s="33"/>
      <c r="AKU32" s="33"/>
      <c r="AKV32" s="33"/>
      <c r="AKW32" s="33"/>
      <c r="AKX32" s="33"/>
      <c r="AKY32" s="33"/>
      <c r="AKZ32" s="33"/>
      <c r="ALA32" s="33"/>
      <c r="ALB32" s="33"/>
      <c r="ALC32" s="33"/>
      <c r="ALD32" s="33"/>
      <c r="ALE32" s="33"/>
      <c r="ALF32" s="33"/>
      <c r="ALG32" s="33"/>
      <c r="ALH32" s="33"/>
      <c r="ALI32" s="33"/>
      <c r="ALJ32" s="33"/>
      <c r="ALK32" s="33"/>
      <c r="ALL32" s="33"/>
      <c r="ALM32" s="33"/>
      <c r="ALN32" s="33"/>
      <c r="ALO32" s="33"/>
      <c r="ALP32" s="33"/>
      <c r="ALQ32" s="33"/>
      <c r="ALR32" s="33"/>
      <c r="ALS32" s="33"/>
      <c r="ALT32" s="33"/>
      <c r="ALU32" s="33"/>
      <c r="ALV32" s="33"/>
      <c r="ALW32" s="33"/>
      <c r="ALX32" s="33"/>
      <c r="ALY32" s="33"/>
      <c r="ALZ32" s="33"/>
      <c r="AMA32" s="33"/>
      <c r="AMB32" s="33"/>
      <c r="AMC32" s="33"/>
      <c r="AMD32" s="33"/>
      <c r="AME32" s="33"/>
      <c r="AMF32" s="33"/>
      <c r="AMG32" s="33"/>
      <c r="AMH32" s="33"/>
      <c r="AMI32" s="33"/>
      <c r="AMJ32" s="33"/>
    </row>
    <row r="33" spans="1:1024" s="34" customFormat="1" ht="42" x14ac:dyDescent="0.45">
      <c r="A33" s="27" t="s">
        <v>59</v>
      </c>
      <c r="B33" s="35" t="s">
        <v>47</v>
      </c>
      <c r="C33" s="35"/>
      <c r="D33" s="36" t="s">
        <v>46</v>
      </c>
      <c r="E33" s="28">
        <v>2</v>
      </c>
      <c r="F33" s="27" t="s">
        <v>41</v>
      </c>
      <c r="G33" s="29"/>
      <c r="H33" s="30">
        <f>+E33*G33</f>
        <v>0</v>
      </c>
      <c r="I33" s="31"/>
      <c r="J33" s="31">
        <f>+I33*E33</f>
        <v>0</v>
      </c>
      <c r="K33" s="32">
        <f>+H33+J33</f>
        <v>0</v>
      </c>
      <c r="L33" s="25"/>
      <c r="M33" s="37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  <c r="AEH33" s="33"/>
      <c r="AEI33" s="33"/>
      <c r="AEJ33" s="33"/>
      <c r="AEK33" s="33"/>
      <c r="AEL33" s="33"/>
      <c r="AEM33" s="33"/>
      <c r="AEN33" s="33"/>
      <c r="AEO33" s="33"/>
      <c r="AEP33" s="33"/>
      <c r="AEQ33" s="33"/>
      <c r="AER33" s="33"/>
      <c r="AES33" s="33"/>
      <c r="AET33" s="33"/>
      <c r="AEU33" s="33"/>
      <c r="AEV33" s="33"/>
      <c r="AEW33" s="33"/>
      <c r="AEX33" s="33"/>
      <c r="AEY33" s="33"/>
      <c r="AEZ33" s="33"/>
      <c r="AFA33" s="33"/>
      <c r="AFB33" s="33"/>
      <c r="AFC33" s="33"/>
      <c r="AFD33" s="33"/>
      <c r="AFE33" s="33"/>
      <c r="AFF33" s="33"/>
      <c r="AFG33" s="33"/>
      <c r="AFH33" s="33"/>
      <c r="AFI33" s="33"/>
      <c r="AFJ33" s="33"/>
      <c r="AFK33" s="33"/>
      <c r="AFL33" s="33"/>
      <c r="AFM33" s="33"/>
      <c r="AFN33" s="33"/>
      <c r="AFO33" s="33"/>
      <c r="AFP33" s="33"/>
      <c r="AFQ33" s="33"/>
      <c r="AFR33" s="33"/>
      <c r="AFS33" s="33"/>
      <c r="AFT33" s="33"/>
      <c r="AFU33" s="33"/>
      <c r="AFV33" s="33"/>
      <c r="AFW33" s="33"/>
      <c r="AFX33" s="33"/>
      <c r="AFY33" s="33"/>
      <c r="AFZ33" s="33"/>
      <c r="AGA33" s="33"/>
      <c r="AGB33" s="33"/>
      <c r="AGC33" s="33"/>
      <c r="AGD33" s="33"/>
      <c r="AGE33" s="33"/>
      <c r="AGF33" s="33"/>
      <c r="AGG33" s="33"/>
      <c r="AGH33" s="33"/>
      <c r="AGI33" s="33"/>
      <c r="AGJ33" s="33"/>
      <c r="AGK33" s="33"/>
      <c r="AGL33" s="33"/>
      <c r="AGM33" s="33"/>
      <c r="AGN33" s="33"/>
      <c r="AGO33" s="33"/>
      <c r="AGP33" s="33"/>
      <c r="AGQ33" s="33"/>
      <c r="AGR33" s="33"/>
      <c r="AGS33" s="33"/>
      <c r="AGT33" s="33"/>
      <c r="AGU33" s="33"/>
      <c r="AGV33" s="33"/>
      <c r="AGW33" s="33"/>
      <c r="AGX33" s="33"/>
      <c r="AGY33" s="33"/>
      <c r="AGZ33" s="33"/>
      <c r="AHA33" s="33"/>
      <c r="AHB33" s="33"/>
      <c r="AHC33" s="33"/>
      <c r="AHD33" s="33"/>
      <c r="AHE33" s="33"/>
      <c r="AHF33" s="33"/>
      <c r="AHG33" s="33"/>
      <c r="AHH33" s="33"/>
      <c r="AHI33" s="33"/>
      <c r="AHJ33" s="33"/>
      <c r="AHK33" s="33"/>
      <c r="AHL33" s="33"/>
      <c r="AHM33" s="33"/>
      <c r="AHN33" s="33"/>
      <c r="AHO33" s="33"/>
      <c r="AHP33" s="33"/>
      <c r="AHQ33" s="33"/>
      <c r="AHR33" s="33"/>
      <c r="AHS33" s="33"/>
      <c r="AHT33" s="33"/>
      <c r="AHU33" s="33"/>
      <c r="AHV33" s="33"/>
      <c r="AHW33" s="33"/>
      <c r="AHX33" s="33"/>
      <c r="AHY33" s="33"/>
      <c r="AHZ33" s="33"/>
      <c r="AIA33" s="33"/>
      <c r="AIB33" s="33"/>
      <c r="AIC33" s="33"/>
      <c r="AID33" s="33"/>
      <c r="AIE33" s="33"/>
      <c r="AIF33" s="33"/>
      <c r="AIG33" s="33"/>
      <c r="AIH33" s="33"/>
      <c r="AII33" s="33"/>
      <c r="AIJ33" s="33"/>
      <c r="AIK33" s="33"/>
      <c r="AIL33" s="33"/>
      <c r="AIM33" s="33"/>
      <c r="AIN33" s="33"/>
      <c r="AIO33" s="33"/>
      <c r="AIP33" s="33"/>
      <c r="AIQ33" s="33"/>
      <c r="AIR33" s="33"/>
      <c r="AIS33" s="33"/>
      <c r="AIT33" s="33"/>
      <c r="AIU33" s="33"/>
      <c r="AIV33" s="33"/>
      <c r="AIW33" s="33"/>
      <c r="AIX33" s="33"/>
      <c r="AIY33" s="33"/>
      <c r="AIZ33" s="33"/>
      <c r="AJA33" s="33"/>
      <c r="AJB33" s="33"/>
      <c r="AJC33" s="33"/>
      <c r="AJD33" s="33"/>
      <c r="AJE33" s="33"/>
      <c r="AJF33" s="33"/>
      <c r="AJG33" s="33"/>
      <c r="AJH33" s="33"/>
      <c r="AJI33" s="33"/>
      <c r="AJJ33" s="33"/>
      <c r="AJK33" s="33"/>
      <c r="AJL33" s="33"/>
      <c r="AJM33" s="33"/>
      <c r="AJN33" s="33"/>
      <c r="AJO33" s="33"/>
      <c r="AJP33" s="33"/>
      <c r="AJQ33" s="33"/>
      <c r="AJR33" s="33"/>
      <c r="AJS33" s="33"/>
      <c r="AJT33" s="33"/>
      <c r="AJU33" s="33"/>
      <c r="AJV33" s="33"/>
      <c r="AJW33" s="33"/>
      <c r="AJX33" s="33"/>
      <c r="AJY33" s="33"/>
      <c r="AJZ33" s="33"/>
      <c r="AKA33" s="33"/>
      <c r="AKB33" s="33"/>
      <c r="AKC33" s="33"/>
      <c r="AKD33" s="33"/>
      <c r="AKE33" s="33"/>
      <c r="AKF33" s="33"/>
      <c r="AKG33" s="33"/>
      <c r="AKH33" s="33"/>
      <c r="AKI33" s="33"/>
      <c r="AKJ33" s="33"/>
      <c r="AKK33" s="33"/>
      <c r="AKL33" s="33"/>
      <c r="AKM33" s="33"/>
      <c r="AKN33" s="33"/>
      <c r="AKO33" s="33"/>
      <c r="AKP33" s="33"/>
      <c r="AKQ33" s="33"/>
      <c r="AKR33" s="33"/>
      <c r="AKS33" s="33"/>
      <c r="AKT33" s="33"/>
      <c r="AKU33" s="33"/>
      <c r="AKV33" s="33"/>
      <c r="AKW33" s="33"/>
      <c r="AKX33" s="33"/>
      <c r="AKY33" s="33"/>
      <c r="AKZ33" s="33"/>
      <c r="ALA33" s="33"/>
      <c r="ALB33" s="33"/>
      <c r="ALC33" s="33"/>
      <c r="ALD33" s="33"/>
      <c r="ALE33" s="33"/>
      <c r="ALF33" s="33"/>
      <c r="ALG33" s="33"/>
      <c r="ALH33" s="33"/>
      <c r="ALI33" s="33"/>
      <c r="ALJ33" s="33"/>
      <c r="ALK33" s="33"/>
      <c r="ALL33" s="33"/>
      <c r="ALM33" s="33"/>
      <c r="ALN33" s="33"/>
      <c r="ALO33" s="33"/>
      <c r="ALP33" s="33"/>
      <c r="ALQ33" s="33"/>
      <c r="ALR33" s="33"/>
      <c r="ALS33" s="33"/>
      <c r="ALT33" s="33"/>
      <c r="ALU33" s="33"/>
      <c r="ALV33" s="33"/>
      <c r="ALW33" s="33"/>
      <c r="ALX33" s="33"/>
      <c r="ALY33" s="33"/>
      <c r="ALZ33" s="33"/>
      <c r="AMA33" s="33"/>
      <c r="AMB33" s="33"/>
      <c r="AMC33" s="33"/>
      <c r="AMD33" s="33"/>
      <c r="AME33" s="33"/>
      <c r="AMF33" s="33"/>
      <c r="AMG33" s="33"/>
      <c r="AMH33" s="33"/>
      <c r="AMI33" s="33"/>
      <c r="AMJ33" s="33"/>
    </row>
    <row r="34" spans="1:1024" ht="19.7" customHeight="1" x14ac:dyDescent="0.45">
      <c r="A34" s="49"/>
      <c r="B34" s="158" t="s">
        <v>32</v>
      </c>
      <c r="C34" s="158"/>
      <c r="D34" s="158"/>
      <c r="E34" s="158"/>
      <c r="F34" s="158"/>
      <c r="G34" s="158"/>
      <c r="H34" s="158"/>
      <c r="I34" s="158"/>
      <c r="J34" s="158"/>
      <c r="K34" s="50">
        <f>SUM(K27:K33)</f>
        <v>0</v>
      </c>
      <c r="L34" s="49"/>
      <c r="M34" s="4"/>
    </row>
    <row r="35" spans="1:1024" ht="19.7" customHeight="1" x14ac:dyDescent="0.45">
      <c r="A35" s="9"/>
      <c r="B35" s="7"/>
      <c r="C35" s="8"/>
      <c r="D35" s="10"/>
      <c r="E35" s="11"/>
      <c r="F35" s="11"/>
      <c r="G35" s="11"/>
      <c r="H35" s="12"/>
      <c r="I35" s="13"/>
      <c r="J35" s="14" t="s">
        <v>34</v>
      </c>
      <c r="K35" s="15">
        <f>K14+K24+K34</f>
        <v>0</v>
      </c>
      <c r="L35" s="16"/>
    </row>
    <row r="36" spans="1:1024" x14ac:dyDescent="0.45">
      <c r="A36" s="17"/>
      <c r="B36" s="153" t="s">
        <v>401</v>
      </c>
      <c r="C36" s="153"/>
      <c r="D36" s="18"/>
      <c r="E36" s="19"/>
      <c r="F36" s="19"/>
      <c r="G36" s="19"/>
      <c r="H36" s="18"/>
      <c r="I36" s="18"/>
      <c r="J36" s="20" t="s">
        <v>35</v>
      </c>
      <c r="K36" s="21">
        <f>+K35*0.07</f>
        <v>0</v>
      </c>
      <c r="L36" s="22"/>
    </row>
    <row r="37" spans="1:1024" x14ac:dyDescent="0.45">
      <c r="A37" s="17"/>
      <c r="B37" s="153" t="s">
        <v>402</v>
      </c>
      <c r="C37" s="153"/>
      <c r="D37" s="18"/>
      <c r="E37" s="19"/>
      <c r="F37" s="19"/>
      <c r="G37" s="19"/>
      <c r="H37" s="18"/>
      <c r="I37" s="18"/>
      <c r="J37" s="20" t="s">
        <v>36</v>
      </c>
      <c r="K37" s="51">
        <f>SUM(K35:K36)</f>
        <v>0</v>
      </c>
      <c r="L37" s="22"/>
    </row>
  </sheetData>
  <mergeCells count="21">
    <mergeCell ref="B5:D5"/>
    <mergeCell ref="M5:M9"/>
    <mergeCell ref="B14:J14"/>
    <mergeCell ref="A1:L2"/>
    <mergeCell ref="A3:A4"/>
    <mergeCell ref="B3:B4"/>
    <mergeCell ref="C3:C4"/>
    <mergeCell ref="D3:D4"/>
    <mergeCell ref="E3:E4"/>
    <mergeCell ref="F3:F4"/>
    <mergeCell ref="G3:H3"/>
    <mergeCell ref="I3:J3"/>
    <mergeCell ref="L3:L4"/>
    <mergeCell ref="B37:C37"/>
    <mergeCell ref="B15:D15"/>
    <mergeCell ref="M15:M19"/>
    <mergeCell ref="B24:J24"/>
    <mergeCell ref="B25:D25"/>
    <mergeCell ref="M25:M29"/>
    <mergeCell ref="B34:J34"/>
    <mergeCell ref="B36:C36"/>
  </mergeCells>
  <pageMargins left="0.62" right="0.118055555555556" top="0.28999999999999998" bottom="0.15763888888888899" header="0.28999999999999998" footer="0.51180555555555496"/>
  <pageSetup paperSize="9" scale="53" firstPageNumber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335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รายชื่อ150 สาขา</vt:lpstr>
      <vt:lpstr>BOQ งานป้ายไวนิล</vt:lpstr>
      <vt:lpstr>'BOQ งานป้ายไวนิล'!Print_Area</vt:lpstr>
      <vt:lpstr>'รายชื่อ150 สาขา'!Print_Area</vt:lpstr>
      <vt:lpstr>'รายชื่อ150 สาขา'!Print_Titles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dc:description/>
  <cp:lastModifiedBy>ปภัสสร ริมแจ่ม</cp:lastModifiedBy>
  <cp:revision>10</cp:revision>
  <cp:lastPrinted>2023-02-02T10:42:24Z</cp:lastPrinted>
  <dcterms:created xsi:type="dcterms:W3CDTF">2019-10-17T10:28:53Z</dcterms:created>
  <dcterms:modified xsi:type="dcterms:W3CDTF">2023-02-02T10:42:30Z</dcterms:modified>
  <dc:language>th-TH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